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2\"/>
    </mc:Choice>
  </mc:AlternateContent>
  <workbookProtection workbookPassword="C71F" lockStructure="1"/>
  <bookViews>
    <workbookView xWindow="0" yWindow="0" windowWidth="28800" windowHeight="11700" firstSheet="1" activeTab="1"/>
  </bookViews>
  <sheets>
    <sheet name="Instruções" sheetId="1" state="hidden" r:id="rId1"/>
    <sheet name="2022 1o Trimestre" sheetId="2" r:id="rId2"/>
    <sheet name="Gráficos " sheetId="4" r:id="rId3"/>
  </sheets>
  <calcPr calcId="162913"/>
  <extLst>
    <ext uri="GoogleSheetsCustomDataVersion1">
      <go:sheetsCustomData xmlns:go="http://customooxmlschemas.google.com/" r:id="rId8" roundtripDataSignature="AMtx7mgsl9aZSwmpbNoBEjUfRIGTCWNYwA=="/>
    </ext>
  </extLst>
</workbook>
</file>

<file path=xl/calcChain.xml><?xml version="1.0" encoding="utf-8"?>
<calcChain xmlns="http://schemas.openxmlformats.org/spreadsheetml/2006/main">
  <c r="I378" i="2" l="1"/>
  <c r="J378" i="2"/>
  <c r="G378" i="2"/>
  <c r="G369" i="2"/>
  <c r="I369" i="2"/>
  <c r="J369" i="2"/>
  <c r="G370" i="2"/>
  <c r="J370" i="2" s="1"/>
  <c r="I370" i="2"/>
  <c r="G347" i="2"/>
  <c r="I347" i="2" s="1"/>
  <c r="G348" i="2"/>
  <c r="J348" i="2" s="1"/>
  <c r="I348" i="2"/>
  <c r="G349" i="2"/>
  <c r="I349" i="2" s="1"/>
  <c r="G350" i="2"/>
  <c r="J350" i="2" s="1"/>
  <c r="I350" i="2"/>
  <c r="G351" i="2"/>
  <c r="I351" i="2" s="1"/>
  <c r="G299" i="2"/>
  <c r="I299" i="2" s="1"/>
  <c r="J299" i="2"/>
  <c r="G244" i="2"/>
  <c r="I244" i="2"/>
  <c r="J244" i="2"/>
  <c r="G166" i="2"/>
  <c r="I166" i="2" s="1"/>
  <c r="J166" i="2"/>
  <c r="G148" i="2"/>
  <c r="I148" i="2"/>
  <c r="J148" i="2"/>
  <c r="G149" i="2"/>
  <c r="I149" i="2" s="1"/>
  <c r="J149" i="2"/>
  <c r="G150" i="2"/>
  <c r="I150" i="2"/>
  <c r="J150" i="2"/>
  <c r="G151" i="2"/>
  <c r="I151" i="2" s="1"/>
  <c r="J151" i="2"/>
  <c r="G152" i="2"/>
  <c r="I152" i="2"/>
  <c r="J152" i="2"/>
  <c r="G153" i="2"/>
  <c r="I153" i="2" s="1"/>
  <c r="J153" i="2"/>
  <c r="G154" i="2"/>
  <c r="I154" i="2"/>
  <c r="J154" i="2"/>
  <c r="G155" i="2"/>
  <c r="I155" i="2" s="1"/>
  <c r="J155" i="2"/>
  <c r="G156" i="2"/>
  <c r="I156" i="2"/>
  <c r="J156" i="2"/>
  <c r="G157" i="2"/>
  <c r="I157" i="2" s="1"/>
  <c r="J157" i="2"/>
  <c r="G158" i="2"/>
  <c r="I158" i="2"/>
  <c r="J158" i="2"/>
  <c r="G159" i="2"/>
  <c r="I159" i="2" s="1"/>
  <c r="J159" i="2"/>
  <c r="G160" i="2"/>
  <c r="I160" i="2"/>
  <c r="J160" i="2"/>
  <c r="G161" i="2"/>
  <c r="I161" i="2" s="1"/>
  <c r="J161" i="2"/>
  <c r="G162" i="2"/>
  <c r="I162" i="2"/>
  <c r="J162" i="2"/>
  <c r="G163" i="2"/>
  <c r="I163" i="2" s="1"/>
  <c r="J163" i="2"/>
  <c r="G164" i="2"/>
  <c r="I164" i="2"/>
  <c r="J164" i="2"/>
  <c r="I77" i="2"/>
  <c r="J77" i="2"/>
  <c r="G77" i="2"/>
  <c r="I62" i="2"/>
  <c r="J62" i="2"/>
  <c r="G62" i="2"/>
  <c r="O77" i="2"/>
  <c r="P77" i="2"/>
  <c r="Q77" i="2"/>
  <c r="Z77" i="2" s="1"/>
  <c r="R77" i="2"/>
  <c r="S77" i="2"/>
  <c r="T77" i="2"/>
  <c r="U77" i="2"/>
  <c r="V77" i="2"/>
  <c r="W77" i="2"/>
  <c r="X77" i="2"/>
  <c r="Y77" i="2"/>
  <c r="BO118" i="2"/>
  <c r="BP118" i="2"/>
  <c r="BQ118" i="2"/>
  <c r="BR118" i="2"/>
  <c r="BS118" i="2"/>
  <c r="BT118" i="2"/>
  <c r="BU118" i="2"/>
  <c r="BV118" i="2"/>
  <c r="BW118" i="2"/>
  <c r="BN118" i="2"/>
  <c r="BM118" i="2"/>
  <c r="BL118" i="2"/>
  <c r="BK118" i="2"/>
  <c r="BJ118" i="2"/>
  <c r="BI118" i="2"/>
  <c r="BH118" i="2"/>
  <c r="BG118" i="2"/>
  <c r="BF118" i="2"/>
  <c r="BE118" i="2"/>
  <c r="BD118" i="2"/>
  <c r="BC118" i="2"/>
  <c r="BB118" i="2"/>
  <c r="BA118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K118" i="2"/>
  <c r="AJ118" i="2"/>
  <c r="AI118" i="2"/>
  <c r="AH118" i="2"/>
  <c r="AG118" i="2"/>
  <c r="AF118" i="2"/>
  <c r="AE118" i="2"/>
  <c r="AD118" i="2"/>
  <c r="AC118" i="2"/>
  <c r="AB118" i="2"/>
  <c r="AA118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O116" i="2"/>
  <c r="BP116" i="2"/>
  <c r="BQ116" i="2"/>
  <c r="BR116" i="2"/>
  <c r="BS116" i="2"/>
  <c r="BT116" i="2"/>
  <c r="BU116" i="2"/>
  <c r="BV116" i="2"/>
  <c r="BW116" i="2"/>
  <c r="BN116" i="2"/>
  <c r="BN354" i="2"/>
  <c r="BO354" i="2"/>
  <c r="BP354" i="2"/>
  <c r="BU354" i="2" s="1"/>
  <c r="BQ354" i="2"/>
  <c r="BS354" i="2" s="1"/>
  <c r="BV354" i="2" s="1"/>
  <c r="BR354" i="2"/>
  <c r="BT354" i="2"/>
  <c r="BW354" i="2"/>
  <c r="BN355" i="2"/>
  <c r="BP355" i="2" s="1"/>
  <c r="BO355" i="2"/>
  <c r="BQ355" i="2"/>
  <c r="BR355" i="2"/>
  <c r="BS355" i="2"/>
  <c r="BV355" i="2" s="1"/>
  <c r="BT355" i="2"/>
  <c r="BN356" i="2"/>
  <c r="BO356" i="2"/>
  <c r="BP356" i="2"/>
  <c r="BU356" i="2" s="1"/>
  <c r="BQ356" i="2"/>
  <c r="BR356" i="2"/>
  <c r="BS356" i="2"/>
  <c r="BT356" i="2"/>
  <c r="BV356" i="2"/>
  <c r="BN357" i="2"/>
  <c r="BO357" i="2"/>
  <c r="BP357" i="2"/>
  <c r="BU357" i="2" s="1"/>
  <c r="BQ357" i="2"/>
  <c r="BS357" i="2" s="1"/>
  <c r="BV357" i="2" s="1"/>
  <c r="BR357" i="2"/>
  <c r="BT357" i="2"/>
  <c r="BW357" i="2"/>
  <c r="BN358" i="2"/>
  <c r="BP358" i="2" s="1"/>
  <c r="BO358" i="2"/>
  <c r="BQ358" i="2"/>
  <c r="BR358" i="2"/>
  <c r="BS358" i="2"/>
  <c r="BV358" i="2" s="1"/>
  <c r="BT358" i="2"/>
  <c r="BN359" i="2"/>
  <c r="BO359" i="2"/>
  <c r="BP359" i="2"/>
  <c r="BU359" i="2" s="1"/>
  <c r="BQ359" i="2"/>
  <c r="BR359" i="2"/>
  <c r="BS359" i="2"/>
  <c r="BT359" i="2"/>
  <c r="BV359" i="2"/>
  <c r="BN360" i="2"/>
  <c r="BO360" i="2"/>
  <c r="BP360" i="2"/>
  <c r="BU360" i="2" s="1"/>
  <c r="BQ360" i="2"/>
  <c r="BS360" i="2" s="1"/>
  <c r="BV360" i="2" s="1"/>
  <c r="BR360" i="2"/>
  <c r="BT360" i="2"/>
  <c r="BW360" i="2"/>
  <c r="BN361" i="2"/>
  <c r="BP361" i="2" s="1"/>
  <c r="BO361" i="2"/>
  <c r="BQ361" i="2"/>
  <c r="BR361" i="2"/>
  <c r="BS361" i="2"/>
  <c r="BV361" i="2" s="1"/>
  <c r="BT361" i="2"/>
  <c r="BN362" i="2"/>
  <c r="BO362" i="2"/>
  <c r="BP362" i="2"/>
  <c r="BU362" i="2" s="1"/>
  <c r="BQ362" i="2"/>
  <c r="BR362" i="2"/>
  <c r="BS362" i="2"/>
  <c r="BT362" i="2"/>
  <c r="BV362" i="2"/>
  <c r="BN363" i="2"/>
  <c r="BO363" i="2"/>
  <c r="BP363" i="2"/>
  <c r="BU363" i="2" s="1"/>
  <c r="BQ363" i="2"/>
  <c r="BS363" i="2" s="1"/>
  <c r="BV363" i="2" s="1"/>
  <c r="BR363" i="2"/>
  <c r="BT363" i="2"/>
  <c r="BW363" i="2"/>
  <c r="BN364" i="2"/>
  <c r="BP364" i="2" s="1"/>
  <c r="BO364" i="2"/>
  <c r="BQ364" i="2"/>
  <c r="BR364" i="2"/>
  <c r="BS364" i="2"/>
  <c r="BV364" i="2" s="1"/>
  <c r="BT364" i="2"/>
  <c r="BN365" i="2"/>
  <c r="BO365" i="2"/>
  <c r="BP365" i="2"/>
  <c r="BU365" i="2" s="1"/>
  <c r="BQ365" i="2"/>
  <c r="BR365" i="2"/>
  <c r="BS365" i="2"/>
  <c r="BT365" i="2"/>
  <c r="BV365" i="2"/>
  <c r="BN366" i="2"/>
  <c r="BO366" i="2"/>
  <c r="BP366" i="2"/>
  <c r="BU366" i="2" s="1"/>
  <c r="BQ366" i="2"/>
  <c r="BS366" i="2" s="1"/>
  <c r="BV366" i="2" s="1"/>
  <c r="BR366" i="2"/>
  <c r="BT366" i="2"/>
  <c r="BW366" i="2"/>
  <c r="BN367" i="2"/>
  <c r="BP367" i="2" s="1"/>
  <c r="BO367" i="2"/>
  <c r="BQ367" i="2"/>
  <c r="BR367" i="2"/>
  <c r="BS367" i="2"/>
  <c r="BV367" i="2" s="1"/>
  <c r="BT367" i="2"/>
  <c r="BN368" i="2"/>
  <c r="BO368" i="2"/>
  <c r="BP368" i="2"/>
  <c r="BU368" i="2" s="1"/>
  <c r="BQ368" i="2"/>
  <c r="BR368" i="2"/>
  <c r="BS368" i="2" s="1"/>
  <c r="BV368" i="2" s="1"/>
  <c r="BT368" i="2"/>
  <c r="BN369" i="2"/>
  <c r="BO369" i="2"/>
  <c r="BP369" i="2"/>
  <c r="BU369" i="2" s="1"/>
  <c r="BQ369" i="2"/>
  <c r="BS369" i="2" s="1"/>
  <c r="BV369" i="2" s="1"/>
  <c r="BR369" i="2"/>
  <c r="BT369" i="2"/>
  <c r="BW369" i="2"/>
  <c r="BN370" i="2"/>
  <c r="BP370" i="2" s="1"/>
  <c r="BO370" i="2"/>
  <c r="BQ370" i="2"/>
  <c r="BR370" i="2"/>
  <c r="BS370" i="2"/>
  <c r="BV370" i="2" s="1"/>
  <c r="BT370" i="2"/>
  <c r="BN371" i="2"/>
  <c r="BO371" i="2"/>
  <c r="BP371" i="2"/>
  <c r="BU371" i="2" s="1"/>
  <c r="BQ371" i="2"/>
  <c r="BR371" i="2"/>
  <c r="BS371" i="2" s="1"/>
  <c r="BV371" i="2" s="1"/>
  <c r="BT371" i="2"/>
  <c r="BN372" i="2"/>
  <c r="BO372" i="2"/>
  <c r="BP372" i="2"/>
  <c r="BU372" i="2" s="1"/>
  <c r="BQ372" i="2"/>
  <c r="BS372" i="2" s="1"/>
  <c r="BV372" i="2" s="1"/>
  <c r="BR372" i="2"/>
  <c r="BT372" i="2"/>
  <c r="BW372" i="2"/>
  <c r="BN373" i="2"/>
  <c r="BP373" i="2" s="1"/>
  <c r="BO373" i="2"/>
  <c r="BQ373" i="2"/>
  <c r="BR373" i="2"/>
  <c r="BS373" i="2"/>
  <c r="BV373" i="2" s="1"/>
  <c r="BT373" i="2"/>
  <c r="BN374" i="2"/>
  <c r="BO374" i="2"/>
  <c r="BP374" i="2"/>
  <c r="BU374" i="2" s="1"/>
  <c r="BQ374" i="2"/>
  <c r="BR374" i="2"/>
  <c r="BS374" i="2"/>
  <c r="BT374" i="2"/>
  <c r="BV374" i="2"/>
  <c r="BN375" i="2"/>
  <c r="BO375" i="2"/>
  <c r="BP375" i="2"/>
  <c r="BU375" i="2" s="1"/>
  <c r="BQ375" i="2"/>
  <c r="BS375" i="2" s="1"/>
  <c r="BV375" i="2" s="1"/>
  <c r="BR375" i="2"/>
  <c r="BT375" i="2"/>
  <c r="BW375" i="2"/>
  <c r="BN376" i="2"/>
  <c r="BP376" i="2" s="1"/>
  <c r="BO376" i="2"/>
  <c r="BQ376" i="2"/>
  <c r="BR376" i="2"/>
  <c r="BS376" i="2"/>
  <c r="BV376" i="2" s="1"/>
  <c r="BT376" i="2"/>
  <c r="BN377" i="2"/>
  <c r="BO377" i="2"/>
  <c r="BP377" i="2"/>
  <c r="BU377" i="2" s="1"/>
  <c r="BQ377" i="2"/>
  <c r="BR377" i="2"/>
  <c r="BS377" i="2"/>
  <c r="BT377" i="2"/>
  <c r="BV377" i="2"/>
  <c r="BN378" i="2"/>
  <c r="BO378" i="2"/>
  <c r="BP378" i="2"/>
  <c r="BU378" i="2" s="1"/>
  <c r="BQ378" i="2"/>
  <c r="BS378" i="2" s="1"/>
  <c r="BV378" i="2" s="1"/>
  <c r="BR378" i="2"/>
  <c r="BT378" i="2"/>
  <c r="BW378" i="2"/>
  <c r="BN379" i="2"/>
  <c r="BP379" i="2" s="1"/>
  <c r="BO379" i="2"/>
  <c r="BQ379" i="2"/>
  <c r="BR379" i="2"/>
  <c r="BS379" i="2"/>
  <c r="BV379" i="2" s="1"/>
  <c r="BT379" i="2"/>
  <c r="BN380" i="2"/>
  <c r="BO380" i="2"/>
  <c r="BP380" i="2"/>
  <c r="BU380" i="2" s="1"/>
  <c r="BQ380" i="2"/>
  <c r="BR380" i="2"/>
  <c r="BS380" i="2" s="1"/>
  <c r="BV380" i="2" s="1"/>
  <c r="BT380" i="2"/>
  <c r="BN381" i="2"/>
  <c r="BO381" i="2"/>
  <c r="BP381" i="2"/>
  <c r="BU381" i="2" s="1"/>
  <c r="BQ381" i="2"/>
  <c r="BS381" i="2" s="1"/>
  <c r="BV381" i="2" s="1"/>
  <c r="BR381" i="2"/>
  <c r="BT381" i="2"/>
  <c r="BW381" i="2"/>
  <c r="BN382" i="2"/>
  <c r="BP382" i="2" s="1"/>
  <c r="BO382" i="2"/>
  <c r="BQ382" i="2"/>
  <c r="BR382" i="2"/>
  <c r="BS382" i="2"/>
  <c r="BV382" i="2" s="1"/>
  <c r="BT382" i="2"/>
  <c r="BN383" i="2"/>
  <c r="BO383" i="2"/>
  <c r="BP383" i="2"/>
  <c r="BW383" i="2" s="1"/>
  <c r="BQ383" i="2"/>
  <c r="BR383" i="2"/>
  <c r="BS383" i="2" s="1"/>
  <c r="BV383" i="2" s="1"/>
  <c r="BT383" i="2"/>
  <c r="BN384" i="2"/>
  <c r="BO384" i="2"/>
  <c r="BP384" i="2"/>
  <c r="BU384" i="2" s="1"/>
  <c r="BQ384" i="2"/>
  <c r="BS384" i="2" s="1"/>
  <c r="BV384" i="2" s="1"/>
  <c r="BR384" i="2"/>
  <c r="BT384" i="2"/>
  <c r="BW384" i="2"/>
  <c r="BN385" i="2"/>
  <c r="BP385" i="2" s="1"/>
  <c r="BO385" i="2"/>
  <c r="BQ385" i="2"/>
  <c r="BR385" i="2"/>
  <c r="BS385" i="2"/>
  <c r="BV385" i="2" s="1"/>
  <c r="BT385" i="2"/>
  <c r="BN386" i="2"/>
  <c r="BO386" i="2"/>
  <c r="BP386" i="2"/>
  <c r="BU386" i="2" s="1"/>
  <c r="BQ386" i="2"/>
  <c r="BR386" i="2"/>
  <c r="BS386" i="2" s="1"/>
  <c r="BV386" i="2" s="1"/>
  <c r="BT386" i="2"/>
  <c r="BN387" i="2"/>
  <c r="BO387" i="2"/>
  <c r="BP387" i="2"/>
  <c r="BU387" i="2" s="1"/>
  <c r="BQ387" i="2"/>
  <c r="BS387" i="2" s="1"/>
  <c r="BV387" i="2" s="1"/>
  <c r="BR387" i="2"/>
  <c r="BT387" i="2"/>
  <c r="BW387" i="2"/>
  <c r="BT353" i="2"/>
  <c r="BS353" i="2"/>
  <c r="BV353" i="2" s="1"/>
  <c r="BR353" i="2"/>
  <c r="BQ353" i="2"/>
  <c r="BO353" i="2"/>
  <c r="BN353" i="2"/>
  <c r="BP353" i="2" s="1"/>
  <c r="BT352" i="2"/>
  <c r="BR352" i="2"/>
  <c r="BQ352" i="2"/>
  <c r="BS352" i="2" s="1"/>
  <c r="BV352" i="2" s="1"/>
  <c r="BO352" i="2"/>
  <c r="BN352" i="2"/>
  <c r="BP352" i="2" s="1"/>
  <c r="BT351" i="2"/>
  <c r="BR351" i="2"/>
  <c r="BQ351" i="2"/>
  <c r="BS351" i="2" s="1"/>
  <c r="BV351" i="2" s="1"/>
  <c r="BO351" i="2"/>
  <c r="BP351" i="2" s="1"/>
  <c r="BN351" i="2"/>
  <c r="BT350" i="2"/>
  <c r="BS350" i="2"/>
  <c r="BV350" i="2" s="1"/>
  <c r="BR350" i="2"/>
  <c r="BQ350" i="2"/>
  <c r="BO350" i="2"/>
  <c r="BN350" i="2"/>
  <c r="BP350" i="2" s="1"/>
  <c r="BT349" i="2"/>
  <c r="BR349" i="2"/>
  <c r="BQ349" i="2"/>
  <c r="BS349" i="2" s="1"/>
  <c r="BV349" i="2" s="1"/>
  <c r="BO349" i="2"/>
  <c r="BN349" i="2"/>
  <c r="BP349" i="2" s="1"/>
  <c r="BT348" i="2"/>
  <c r="BR348" i="2"/>
  <c r="BQ348" i="2"/>
  <c r="BS348" i="2" s="1"/>
  <c r="BV348" i="2" s="1"/>
  <c r="BO348" i="2"/>
  <c r="BP348" i="2" s="1"/>
  <c r="BN348" i="2"/>
  <c r="BT347" i="2"/>
  <c r="BS347" i="2"/>
  <c r="BV347" i="2" s="1"/>
  <c r="BR347" i="2"/>
  <c r="BQ347" i="2"/>
  <c r="BO347" i="2"/>
  <c r="BN347" i="2"/>
  <c r="BP347" i="2" s="1"/>
  <c r="BT346" i="2"/>
  <c r="BR346" i="2"/>
  <c r="BQ346" i="2"/>
  <c r="BS346" i="2" s="1"/>
  <c r="BV346" i="2" s="1"/>
  <c r="BO346" i="2"/>
  <c r="BN346" i="2"/>
  <c r="BP346" i="2" s="1"/>
  <c r="BT345" i="2"/>
  <c r="BR345" i="2"/>
  <c r="BQ345" i="2"/>
  <c r="BS345" i="2" s="1"/>
  <c r="BV345" i="2" s="1"/>
  <c r="BO345" i="2"/>
  <c r="BP345" i="2" s="1"/>
  <c r="BN345" i="2"/>
  <c r="BT344" i="2"/>
  <c r="BS344" i="2"/>
  <c r="BV344" i="2" s="1"/>
  <c r="BR344" i="2"/>
  <c r="BQ344" i="2"/>
  <c r="BO344" i="2"/>
  <c r="BN344" i="2"/>
  <c r="BP344" i="2" s="1"/>
  <c r="BT343" i="2"/>
  <c r="BR343" i="2"/>
  <c r="BQ343" i="2"/>
  <c r="BS343" i="2" s="1"/>
  <c r="BV343" i="2" s="1"/>
  <c r="BO343" i="2"/>
  <c r="BN343" i="2"/>
  <c r="BP343" i="2" s="1"/>
  <c r="BT342" i="2"/>
  <c r="BR342" i="2"/>
  <c r="BQ342" i="2"/>
  <c r="BS342" i="2" s="1"/>
  <c r="BV342" i="2" s="1"/>
  <c r="BO342" i="2"/>
  <c r="BP342" i="2" s="1"/>
  <c r="BN342" i="2"/>
  <c r="BT341" i="2"/>
  <c r="BS341" i="2"/>
  <c r="BV341" i="2" s="1"/>
  <c r="BR341" i="2"/>
  <c r="BQ341" i="2"/>
  <c r="BO341" i="2"/>
  <c r="BN341" i="2"/>
  <c r="BP341" i="2" s="1"/>
  <c r="BT340" i="2"/>
  <c r="BR340" i="2"/>
  <c r="BQ340" i="2"/>
  <c r="BS340" i="2" s="1"/>
  <c r="BV340" i="2" s="1"/>
  <c r="BO340" i="2"/>
  <c r="BN340" i="2"/>
  <c r="BP340" i="2" s="1"/>
  <c r="BN334" i="2"/>
  <c r="BO334" i="2"/>
  <c r="BP334" i="2" s="1"/>
  <c r="BQ334" i="2"/>
  <c r="BR334" i="2"/>
  <c r="BS334" i="2"/>
  <c r="BV334" i="2" s="1"/>
  <c r="BT334" i="2"/>
  <c r="BN335" i="2"/>
  <c r="BO335" i="2"/>
  <c r="BP335" i="2" s="1"/>
  <c r="BQ335" i="2"/>
  <c r="BR335" i="2"/>
  <c r="BS335" i="2"/>
  <c r="BV335" i="2" s="1"/>
  <c r="BT335" i="2"/>
  <c r="BN336" i="2"/>
  <c r="BP336" i="2" s="1"/>
  <c r="BO336" i="2"/>
  <c r="BQ336" i="2"/>
  <c r="BS336" i="2" s="1"/>
  <c r="BV336" i="2" s="1"/>
  <c r="BR336" i="2"/>
  <c r="BT336" i="2"/>
  <c r="BN337" i="2"/>
  <c r="BO337" i="2"/>
  <c r="BP337" i="2" s="1"/>
  <c r="BQ337" i="2"/>
  <c r="BR337" i="2"/>
  <c r="BS337" i="2"/>
  <c r="BV337" i="2" s="1"/>
  <c r="BT337" i="2"/>
  <c r="BN338" i="2"/>
  <c r="BO338" i="2"/>
  <c r="BP338" i="2" s="1"/>
  <c r="BQ338" i="2"/>
  <c r="BR338" i="2"/>
  <c r="BS338" i="2"/>
  <c r="BV338" i="2" s="1"/>
  <c r="BT338" i="2"/>
  <c r="BT333" i="2"/>
  <c r="BS333" i="2"/>
  <c r="BV333" i="2" s="1"/>
  <c r="BR333" i="2"/>
  <c r="BQ333" i="2"/>
  <c r="BO333" i="2"/>
  <c r="BN333" i="2"/>
  <c r="BP333" i="2" s="1"/>
  <c r="BT332" i="2"/>
  <c r="BR332" i="2"/>
  <c r="BQ332" i="2"/>
  <c r="BS332" i="2" s="1"/>
  <c r="BV332" i="2" s="1"/>
  <c r="BO332" i="2"/>
  <c r="BP332" i="2" s="1"/>
  <c r="BN332" i="2"/>
  <c r="BT331" i="2"/>
  <c r="BR331" i="2"/>
  <c r="BQ331" i="2"/>
  <c r="BS331" i="2" s="1"/>
  <c r="BV331" i="2" s="1"/>
  <c r="BO331" i="2"/>
  <c r="BP331" i="2" s="1"/>
  <c r="BN331" i="2"/>
  <c r="BT330" i="2"/>
  <c r="BS330" i="2"/>
  <c r="BV330" i="2" s="1"/>
  <c r="BR330" i="2"/>
  <c r="BQ330" i="2"/>
  <c r="BO330" i="2"/>
  <c r="BN330" i="2"/>
  <c r="BP330" i="2" s="1"/>
  <c r="BT329" i="2"/>
  <c r="BR329" i="2"/>
  <c r="BQ329" i="2"/>
  <c r="BS329" i="2" s="1"/>
  <c r="BV329" i="2" s="1"/>
  <c r="BO329" i="2"/>
  <c r="BP329" i="2" s="1"/>
  <c r="BN329" i="2"/>
  <c r="BT328" i="2"/>
  <c r="BR328" i="2"/>
  <c r="BQ328" i="2"/>
  <c r="BS328" i="2" s="1"/>
  <c r="BV328" i="2" s="1"/>
  <c r="BO328" i="2"/>
  <c r="BP328" i="2" s="1"/>
  <c r="BN328" i="2"/>
  <c r="BT327" i="2"/>
  <c r="BS327" i="2"/>
  <c r="BV327" i="2" s="1"/>
  <c r="BR327" i="2"/>
  <c r="BQ327" i="2"/>
  <c r="BO327" i="2"/>
  <c r="BN327" i="2"/>
  <c r="BP327" i="2" s="1"/>
  <c r="BT326" i="2"/>
  <c r="BR326" i="2"/>
  <c r="BQ326" i="2"/>
  <c r="BS326" i="2" s="1"/>
  <c r="BV326" i="2" s="1"/>
  <c r="BO326" i="2"/>
  <c r="BP326" i="2" s="1"/>
  <c r="BN326" i="2"/>
  <c r="BT325" i="2"/>
  <c r="BR325" i="2"/>
  <c r="BQ325" i="2"/>
  <c r="BS325" i="2" s="1"/>
  <c r="BV325" i="2" s="1"/>
  <c r="BO325" i="2"/>
  <c r="BP325" i="2" s="1"/>
  <c r="BN325" i="2"/>
  <c r="BT323" i="2"/>
  <c r="BS323" i="2"/>
  <c r="BV323" i="2" s="1"/>
  <c r="BR323" i="2"/>
  <c r="BQ323" i="2"/>
  <c r="BO323" i="2"/>
  <c r="BN323" i="2"/>
  <c r="BP323" i="2" s="1"/>
  <c r="BT322" i="2"/>
  <c r="BR322" i="2"/>
  <c r="BQ322" i="2"/>
  <c r="BS322" i="2" s="1"/>
  <c r="BV322" i="2" s="1"/>
  <c r="BO322" i="2"/>
  <c r="BN322" i="2"/>
  <c r="BP322" i="2" s="1"/>
  <c r="BT321" i="2"/>
  <c r="BR321" i="2"/>
  <c r="BQ321" i="2"/>
  <c r="BS321" i="2" s="1"/>
  <c r="BV321" i="2" s="1"/>
  <c r="BO321" i="2"/>
  <c r="BP321" i="2" s="1"/>
  <c r="BN321" i="2"/>
  <c r="BT320" i="2"/>
  <c r="BS320" i="2"/>
  <c r="BV320" i="2" s="1"/>
  <c r="BR320" i="2"/>
  <c r="BQ320" i="2"/>
  <c r="BO320" i="2"/>
  <c r="BN320" i="2"/>
  <c r="BP320" i="2" s="1"/>
  <c r="BT319" i="2"/>
  <c r="BR319" i="2"/>
  <c r="BQ319" i="2"/>
  <c r="BS319" i="2" s="1"/>
  <c r="BV319" i="2" s="1"/>
  <c r="BO319" i="2"/>
  <c r="BP319" i="2" s="1"/>
  <c r="BN319" i="2"/>
  <c r="BT318" i="2"/>
  <c r="BR318" i="2"/>
  <c r="BQ318" i="2"/>
  <c r="BS318" i="2" s="1"/>
  <c r="BV318" i="2" s="1"/>
  <c r="BO318" i="2"/>
  <c r="BP318" i="2" s="1"/>
  <c r="BN318" i="2"/>
  <c r="BT317" i="2"/>
  <c r="BS317" i="2"/>
  <c r="BV317" i="2" s="1"/>
  <c r="BR317" i="2"/>
  <c r="BQ317" i="2"/>
  <c r="BO317" i="2"/>
  <c r="BN317" i="2"/>
  <c r="BP317" i="2" s="1"/>
  <c r="BT316" i="2"/>
  <c r="BR316" i="2"/>
  <c r="BQ316" i="2"/>
  <c r="BS316" i="2" s="1"/>
  <c r="BV316" i="2" s="1"/>
  <c r="BO316" i="2"/>
  <c r="BN316" i="2"/>
  <c r="BP316" i="2" s="1"/>
  <c r="BT315" i="2"/>
  <c r="BR315" i="2"/>
  <c r="BQ315" i="2"/>
  <c r="BS315" i="2" s="1"/>
  <c r="BV315" i="2" s="1"/>
  <c r="BO315" i="2"/>
  <c r="BN315" i="2"/>
  <c r="BP315" i="2" s="1"/>
  <c r="BN310" i="2"/>
  <c r="BO310" i="2"/>
  <c r="BP310" i="2" s="1"/>
  <c r="BQ310" i="2"/>
  <c r="BS310" i="2" s="1"/>
  <c r="BV310" i="2" s="1"/>
  <c r="BR310" i="2"/>
  <c r="BT310" i="2"/>
  <c r="BN311" i="2"/>
  <c r="BP311" i="2" s="1"/>
  <c r="BO311" i="2"/>
  <c r="BQ311" i="2"/>
  <c r="BS311" i="2" s="1"/>
  <c r="BV311" i="2" s="1"/>
  <c r="BR311" i="2"/>
  <c r="BT311" i="2"/>
  <c r="BN312" i="2"/>
  <c r="BO312" i="2"/>
  <c r="BP312" i="2"/>
  <c r="BU312" i="2" s="1"/>
  <c r="BQ312" i="2"/>
  <c r="BR312" i="2"/>
  <c r="BS312" i="2"/>
  <c r="BT312" i="2"/>
  <c r="BV312" i="2"/>
  <c r="BT309" i="2"/>
  <c r="BS309" i="2"/>
  <c r="BV309" i="2" s="1"/>
  <c r="BR309" i="2"/>
  <c r="BQ309" i="2"/>
  <c r="BO309" i="2"/>
  <c r="BN309" i="2"/>
  <c r="BP309" i="2" s="1"/>
  <c r="BT308" i="2"/>
  <c r="BR308" i="2"/>
  <c r="BQ308" i="2"/>
  <c r="BS308" i="2" s="1"/>
  <c r="BV308" i="2" s="1"/>
  <c r="BO308" i="2"/>
  <c r="BN308" i="2"/>
  <c r="BP308" i="2" s="1"/>
  <c r="BT307" i="2"/>
  <c r="BR307" i="2"/>
  <c r="BQ307" i="2"/>
  <c r="BS307" i="2" s="1"/>
  <c r="BV307" i="2" s="1"/>
  <c r="BO307" i="2"/>
  <c r="BP307" i="2" s="1"/>
  <c r="BN307" i="2"/>
  <c r="BT306" i="2"/>
  <c r="BS306" i="2"/>
  <c r="BV306" i="2" s="1"/>
  <c r="BR306" i="2"/>
  <c r="BQ306" i="2"/>
  <c r="BO306" i="2"/>
  <c r="BN306" i="2"/>
  <c r="BP306" i="2" s="1"/>
  <c r="BT305" i="2"/>
  <c r="BR305" i="2"/>
  <c r="BQ305" i="2"/>
  <c r="BS305" i="2" s="1"/>
  <c r="BV305" i="2" s="1"/>
  <c r="BO305" i="2"/>
  <c r="BN305" i="2"/>
  <c r="BP305" i="2" s="1"/>
  <c r="BT304" i="2"/>
  <c r="BR304" i="2"/>
  <c r="BQ304" i="2"/>
  <c r="BS304" i="2" s="1"/>
  <c r="BV304" i="2" s="1"/>
  <c r="BO304" i="2"/>
  <c r="BP304" i="2" s="1"/>
  <c r="BN304" i="2"/>
  <c r="BN298" i="2"/>
  <c r="BO298" i="2"/>
  <c r="BP298" i="2" s="1"/>
  <c r="BQ298" i="2"/>
  <c r="BR298" i="2"/>
  <c r="BS298" i="2"/>
  <c r="BV298" i="2" s="1"/>
  <c r="BT298" i="2"/>
  <c r="BN299" i="2"/>
  <c r="BO299" i="2"/>
  <c r="BP299" i="2" s="1"/>
  <c r="BQ299" i="2"/>
  <c r="BS299" i="2" s="1"/>
  <c r="BV299" i="2" s="1"/>
  <c r="BR299" i="2"/>
  <c r="BT299" i="2"/>
  <c r="BN300" i="2"/>
  <c r="BP300" i="2" s="1"/>
  <c r="BO300" i="2"/>
  <c r="BQ300" i="2"/>
  <c r="BS300" i="2" s="1"/>
  <c r="BV300" i="2" s="1"/>
  <c r="BR300" i="2"/>
  <c r="BT300" i="2"/>
  <c r="BN301" i="2"/>
  <c r="BO301" i="2"/>
  <c r="BP301" i="2"/>
  <c r="BU301" i="2" s="1"/>
  <c r="BQ301" i="2"/>
  <c r="BR301" i="2"/>
  <c r="BS301" i="2"/>
  <c r="BV301" i="2" s="1"/>
  <c r="BT301" i="2"/>
  <c r="BN302" i="2"/>
  <c r="BO302" i="2"/>
  <c r="BP302" i="2" s="1"/>
  <c r="BQ302" i="2"/>
  <c r="BS302" i="2" s="1"/>
  <c r="BV302" i="2" s="1"/>
  <c r="BR302" i="2"/>
  <c r="BT302" i="2"/>
  <c r="BT297" i="2"/>
  <c r="BR297" i="2"/>
  <c r="BQ297" i="2"/>
  <c r="BS297" i="2" s="1"/>
  <c r="BV297" i="2" s="1"/>
  <c r="BO297" i="2"/>
  <c r="BN297" i="2"/>
  <c r="BP297" i="2" s="1"/>
  <c r="BT293" i="2"/>
  <c r="BR293" i="2"/>
  <c r="BS293" i="2" s="1"/>
  <c r="BV293" i="2" s="1"/>
  <c r="BQ293" i="2"/>
  <c r="BP293" i="2"/>
  <c r="BW293" i="2" s="1"/>
  <c r="BO293" i="2"/>
  <c r="BN293" i="2"/>
  <c r="BT292" i="2"/>
  <c r="BS292" i="2"/>
  <c r="BV292" i="2" s="1"/>
  <c r="BR292" i="2"/>
  <c r="BQ292" i="2"/>
  <c r="BO292" i="2"/>
  <c r="BN292" i="2"/>
  <c r="BP292" i="2" s="1"/>
  <c r="BT291" i="2"/>
  <c r="BR291" i="2"/>
  <c r="BQ291" i="2"/>
  <c r="BS291" i="2" s="1"/>
  <c r="BV291" i="2" s="1"/>
  <c r="BO291" i="2"/>
  <c r="BN291" i="2"/>
  <c r="BP291" i="2" s="1"/>
  <c r="BT289" i="2"/>
  <c r="BR289" i="2"/>
  <c r="BQ289" i="2"/>
  <c r="BS289" i="2" s="1"/>
  <c r="BV289" i="2" s="1"/>
  <c r="BO289" i="2"/>
  <c r="BN289" i="2"/>
  <c r="BP289" i="2" s="1"/>
  <c r="BT288" i="2"/>
  <c r="BS288" i="2"/>
  <c r="BV288" i="2" s="1"/>
  <c r="BR288" i="2"/>
  <c r="BQ288" i="2"/>
  <c r="BO288" i="2"/>
  <c r="BP288" i="2" s="1"/>
  <c r="BN288" i="2"/>
  <c r="BT286" i="2"/>
  <c r="BS286" i="2"/>
  <c r="BV286" i="2" s="1"/>
  <c r="BR286" i="2"/>
  <c r="BQ286" i="2"/>
  <c r="BO286" i="2"/>
  <c r="BN286" i="2"/>
  <c r="BP286" i="2" s="1"/>
  <c r="BT285" i="2"/>
  <c r="BR285" i="2"/>
  <c r="BQ285" i="2"/>
  <c r="BS285" i="2" s="1"/>
  <c r="BV285" i="2" s="1"/>
  <c r="BO285" i="2"/>
  <c r="BN285" i="2"/>
  <c r="BP285" i="2" s="1"/>
  <c r="BT284" i="2"/>
  <c r="BR284" i="2"/>
  <c r="BQ284" i="2"/>
  <c r="BS284" i="2" s="1"/>
  <c r="BV284" i="2" s="1"/>
  <c r="BO284" i="2"/>
  <c r="BP284" i="2" s="1"/>
  <c r="BN284" i="2"/>
  <c r="BT283" i="2"/>
  <c r="BS283" i="2"/>
  <c r="BV283" i="2" s="1"/>
  <c r="BR283" i="2"/>
  <c r="BQ283" i="2"/>
  <c r="BO283" i="2"/>
  <c r="BN283" i="2"/>
  <c r="BP283" i="2" s="1"/>
  <c r="BT282" i="2"/>
  <c r="BR282" i="2"/>
  <c r="BQ282" i="2"/>
  <c r="BS282" i="2" s="1"/>
  <c r="BV282" i="2" s="1"/>
  <c r="BO282" i="2"/>
  <c r="BN282" i="2"/>
  <c r="BP282" i="2" s="1"/>
  <c r="BT280" i="2"/>
  <c r="BS280" i="2"/>
  <c r="BV280" i="2" s="1"/>
  <c r="BR280" i="2"/>
  <c r="BQ280" i="2"/>
  <c r="BO280" i="2"/>
  <c r="BN280" i="2"/>
  <c r="BP280" i="2" s="1"/>
  <c r="BT279" i="2"/>
  <c r="BR279" i="2"/>
  <c r="BQ279" i="2"/>
  <c r="BS279" i="2" s="1"/>
  <c r="BV279" i="2" s="1"/>
  <c r="BO279" i="2"/>
  <c r="BN279" i="2"/>
  <c r="BP279" i="2" s="1"/>
  <c r="BT278" i="2"/>
  <c r="BR278" i="2"/>
  <c r="BS278" i="2" s="1"/>
  <c r="BV278" i="2" s="1"/>
  <c r="BQ278" i="2"/>
  <c r="BO278" i="2"/>
  <c r="BP278" i="2" s="1"/>
  <c r="BN278" i="2"/>
  <c r="BT277" i="2"/>
  <c r="BS277" i="2"/>
  <c r="BV277" i="2" s="1"/>
  <c r="BR277" i="2"/>
  <c r="BQ277" i="2"/>
  <c r="BO277" i="2"/>
  <c r="BN277" i="2"/>
  <c r="BP277" i="2" s="1"/>
  <c r="BT276" i="2"/>
  <c r="BR276" i="2"/>
  <c r="BQ276" i="2"/>
  <c r="BS276" i="2" s="1"/>
  <c r="BV276" i="2" s="1"/>
  <c r="BO276" i="2"/>
  <c r="BN276" i="2"/>
  <c r="BP276" i="2" s="1"/>
  <c r="BN271" i="2"/>
  <c r="BO271" i="2"/>
  <c r="BP271" i="2"/>
  <c r="BU271" i="2" s="1"/>
  <c r="BQ271" i="2"/>
  <c r="BS271" i="2" s="1"/>
  <c r="BV271" i="2" s="1"/>
  <c r="BR271" i="2"/>
  <c r="BT271" i="2"/>
  <c r="BN272" i="2"/>
  <c r="BP272" i="2" s="1"/>
  <c r="BO272" i="2"/>
  <c r="BQ272" i="2"/>
  <c r="BS272" i="2" s="1"/>
  <c r="BV272" i="2" s="1"/>
  <c r="BR272" i="2"/>
  <c r="BT272" i="2"/>
  <c r="BN273" i="2"/>
  <c r="BO273" i="2"/>
  <c r="BP273" i="2"/>
  <c r="BU273" i="2" s="1"/>
  <c r="BQ273" i="2"/>
  <c r="BR273" i="2"/>
  <c r="BS273" i="2"/>
  <c r="BT273" i="2"/>
  <c r="BV273" i="2"/>
  <c r="BN274" i="2"/>
  <c r="BO274" i="2"/>
  <c r="BP274" i="2"/>
  <c r="BU274" i="2" s="1"/>
  <c r="BQ274" i="2"/>
  <c r="BS274" i="2" s="1"/>
  <c r="BV274" i="2" s="1"/>
  <c r="BR274" i="2"/>
  <c r="BT274" i="2"/>
  <c r="BT270" i="2"/>
  <c r="BS270" i="2"/>
  <c r="BV270" i="2" s="1"/>
  <c r="BR270" i="2"/>
  <c r="BQ270" i="2"/>
  <c r="BO270" i="2"/>
  <c r="BN270" i="2"/>
  <c r="BP270" i="2" s="1"/>
  <c r="BN251" i="2"/>
  <c r="BP251" i="2" s="1"/>
  <c r="BO251" i="2"/>
  <c r="BQ251" i="2"/>
  <c r="BR251" i="2"/>
  <c r="BS251" i="2"/>
  <c r="BV251" i="2" s="1"/>
  <c r="BT251" i="2"/>
  <c r="BN252" i="2"/>
  <c r="BO252" i="2"/>
  <c r="BP252" i="2" s="1"/>
  <c r="BQ252" i="2"/>
  <c r="BS252" i="2" s="1"/>
  <c r="BV252" i="2" s="1"/>
  <c r="BR252" i="2"/>
  <c r="BT252" i="2"/>
  <c r="BN253" i="2"/>
  <c r="BP253" i="2" s="1"/>
  <c r="BO253" i="2"/>
  <c r="BQ253" i="2"/>
  <c r="BS253" i="2" s="1"/>
  <c r="BV253" i="2" s="1"/>
  <c r="BR253" i="2"/>
  <c r="BT253" i="2"/>
  <c r="BN254" i="2"/>
  <c r="BP254" i="2" s="1"/>
  <c r="BO254" i="2"/>
  <c r="BQ254" i="2"/>
  <c r="BR254" i="2"/>
  <c r="BS254" i="2"/>
  <c r="BV254" i="2" s="1"/>
  <c r="BT254" i="2"/>
  <c r="BN255" i="2"/>
  <c r="BP255" i="2" s="1"/>
  <c r="BO255" i="2"/>
  <c r="BQ255" i="2"/>
  <c r="BS255" i="2" s="1"/>
  <c r="BV255" i="2" s="1"/>
  <c r="BR255" i="2"/>
  <c r="BT255" i="2"/>
  <c r="BN256" i="2"/>
  <c r="BP256" i="2" s="1"/>
  <c r="BO256" i="2"/>
  <c r="BQ256" i="2"/>
  <c r="BS256" i="2" s="1"/>
  <c r="BV256" i="2" s="1"/>
  <c r="BR256" i="2"/>
  <c r="BT256" i="2"/>
  <c r="BN257" i="2"/>
  <c r="BP257" i="2" s="1"/>
  <c r="BO257" i="2"/>
  <c r="BQ257" i="2"/>
  <c r="BR257" i="2"/>
  <c r="BS257" i="2"/>
  <c r="BV257" i="2" s="1"/>
  <c r="BT257" i="2"/>
  <c r="BN258" i="2"/>
  <c r="BP258" i="2" s="1"/>
  <c r="BO258" i="2"/>
  <c r="BQ258" i="2"/>
  <c r="BS258" i="2" s="1"/>
  <c r="BV258" i="2" s="1"/>
  <c r="BR258" i="2"/>
  <c r="BT258" i="2"/>
  <c r="BN259" i="2"/>
  <c r="BP259" i="2" s="1"/>
  <c r="BO259" i="2"/>
  <c r="BQ259" i="2"/>
  <c r="BS259" i="2" s="1"/>
  <c r="BV259" i="2" s="1"/>
  <c r="BR259" i="2"/>
  <c r="BT259" i="2"/>
  <c r="BN260" i="2"/>
  <c r="BO260" i="2"/>
  <c r="BP260" i="2"/>
  <c r="BU260" i="2" s="1"/>
  <c r="BQ260" i="2"/>
  <c r="BR260" i="2"/>
  <c r="BS260" i="2"/>
  <c r="BV260" i="2" s="1"/>
  <c r="BT260" i="2"/>
  <c r="BN261" i="2"/>
  <c r="BP261" i="2" s="1"/>
  <c r="BO261" i="2"/>
  <c r="BQ261" i="2"/>
  <c r="BS261" i="2" s="1"/>
  <c r="BV261" i="2" s="1"/>
  <c r="BR261" i="2"/>
  <c r="BT261" i="2"/>
  <c r="BN262" i="2"/>
  <c r="BP262" i="2" s="1"/>
  <c r="BO262" i="2"/>
  <c r="BQ262" i="2"/>
  <c r="BS262" i="2" s="1"/>
  <c r="BV262" i="2" s="1"/>
  <c r="BR262" i="2"/>
  <c r="BT262" i="2"/>
  <c r="BN263" i="2"/>
  <c r="BO263" i="2"/>
  <c r="BP263" i="2"/>
  <c r="BU263" i="2" s="1"/>
  <c r="BQ263" i="2"/>
  <c r="BR263" i="2"/>
  <c r="BS263" i="2"/>
  <c r="BV263" i="2" s="1"/>
  <c r="BT263" i="2"/>
  <c r="BN264" i="2"/>
  <c r="BP264" i="2" s="1"/>
  <c r="BO264" i="2"/>
  <c r="BQ264" i="2"/>
  <c r="BS264" i="2" s="1"/>
  <c r="BV264" i="2" s="1"/>
  <c r="BR264" i="2"/>
  <c r="BT264" i="2"/>
  <c r="BN265" i="2"/>
  <c r="BP265" i="2" s="1"/>
  <c r="BO265" i="2"/>
  <c r="BQ265" i="2"/>
  <c r="BS265" i="2" s="1"/>
  <c r="BV265" i="2" s="1"/>
  <c r="BR265" i="2"/>
  <c r="BT265" i="2"/>
  <c r="BN266" i="2"/>
  <c r="BO266" i="2"/>
  <c r="BP266" i="2"/>
  <c r="BU266" i="2" s="1"/>
  <c r="BQ266" i="2"/>
  <c r="BR266" i="2"/>
  <c r="BS266" i="2"/>
  <c r="BV266" i="2" s="1"/>
  <c r="BT266" i="2"/>
  <c r="BN267" i="2"/>
  <c r="BP267" i="2" s="1"/>
  <c r="BO267" i="2"/>
  <c r="BQ267" i="2"/>
  <c r="BS267" i="2" s="1"/>
  <c r="BV267" i="2" s="1"/>
  <c r="BR267" i="2"/>
  <c r="BT267" i="2"/>
  <c r="BT250" i="2"/>
  <c r="BS250" i="2"/>
  <c r="BV250" i="2" s="1"/>
  <c r="BR250" i="2"/>
  <c r="BQ250" i="2"/>
  <c r="BO250" i="2"/>
  <c r="BN250" i="2"/>
  <c r="BP250" i="2" s="1"/>
  <c r="BN227" i="2"/>
  <c r="BO227" i="2"/>
  <c r="BP227" i="2"/>
  <c r="BU227" i="2" s="1"/>
  <c r="BQ227" i="2"/>
  <c r="BR227" i="2"/>
  <c r="BS227" i="2"/>
  <c r="BV227" i="2" s="1"/>
  <c r="BT227" i="2"/>
  <c r="BN228" i="2"/>
  <c r="BO228" i="2"/>
  <c r="BP228" i="2" s="1"/>
  <c r="BQ228" i="2"/>
  <c r="BR228" i="2"/>
  <c r="BS228" i="2" s="1"/>
  <c r="BV228" i="2" s="1"/>
  <c r="BT228" i="2"/>
  <c r="BN229" i="2"/>
  <c r="BP229" i="2" s="1"/>
  <c r="BO229" i="2"/>
  <c r="BQ229" i="2"/>
  <c r="BS229" i="2" s="1"/>
  <c r="BV229" i="2" s="1"/>
  <c r="BR229" i="2"/>
  <c r="BT229" i="2"/>
  <c r="BN230" i="2"/>
  <c r="BO230" i="2"/>
  <c r="BP230" i="2"/>
  <c r="BU230" i="2" s="1"/>
  <c r="BQ230" i="2"/>
  <c r="BR230" i="2"/>
  <c r="BS230" i="2"/>
  <c r="BV230" i="2" s="1"/>
  <c r="BT230" i="2"/>
  <c r="BN231" i="2"/>
  <c r="BP231" i="2" s="1"/>
  <c r="BO231" i="2"/>
  <c r="BQ231" i="2"/>
  <c r="BS231" i="2" s="1"/>
  <c r="BV231" i="2" s="1"/>
  <c r="BR231" i="2"/>
  <c r="BT231" i="2"/>
  <c r="BN232" i="2"/>
  <c r="BP232" i="2" s="1"/>
  <c r="BO232" i="2"/>
  <c r="BQ232" i="2"/>
  <c r="BS232" i="2" s="1"/>
  <c r="BV232" i="2" s="1"/>
  <c r="BR232" i="2"/>
  <c r="BT232" i="2"/>
  <c r="BN233" i="2"/>
  <c r="BO233" i="2"/>
  <c r="BP233" i="2"/>
  <c r="BU233" i="2" s="1"/>
  <c r="BQ233" i="2"/>
  <c r="BR233" i="2"/>
  <c r="BS233" i="2"/>
  <c r="BV233" i="2" s="1"/>
  <c r="BT233" i="2"/>
  <c r="BN234" i="2"/>
  <c r="BP234" i="2" s="1"/>
  <c r="BO234" i="2"/>
  <c r="BQ234" i="2"/>
  <c r="BS234" i="2" s="1"/>
  <c r="BV234" i="2" s="1"/>
  <c r="BR234" i="2"/>
  <c r="BT234" i="2"/>
  <c r="BN235" i="2"/>
  <c r="BP235" i="2" s="1"/>
  <c r="BO235" i="2"/>
  <c r="BQ235" i="2"/>
  <c r="BS235" i="2" s="1"/>
  <c r="BV235" i="2" s="1"/>
  <c r="BR235" i="2"/>
  <c r="BT235" i="2"/>
  <c r="BN236" i="2"/>
  <c r="BP236" i="2" s="1"/>
  <c r="BO236" i="2"/>
  <c r="BQ236" i="2"/>
  <c r="BR236" i="2"/>
  <c r="BS236" i="2"/>
  <c r="BV236" i="2" s="1"/>
  <c r="BT236" i="2"/>
  <c r="BN237" i="2"/>
  <c r="BP237" i="2" s="1"/>
  <c r="BO237" i="2"/>
  <c r="BQ237" i="2"/>
  <c r="BS237" i="2" s="1"/>
  <c r="BV237" i="2" s="1"/>
  <c r="BR237" i="2"/>
  <c r="BT237" i="2"/>
  <c r="BN238" i="2"/>
  <c r="BP238" i="2" s="1"/>
  <c r="BO238" i="2"/>
  <c r="BQ238" i="2"/>
  <c r="BS238" i="2" s="1"/>
  <c r="BV238" i="2" s="1"/>
  <c r="BR238" i="2"/>
  <c r="BT238" i="2"/>
  <c r="BN239" i="2"/>
  <c r="BO239" i="2"/>
  <c r="BP239" i="2" s="1"/>
  <c r="BQ239" i="2"/>
  <c r="BR239" i="2"/>
  <c r="BS239" i="2"/>
  <c r="BV239" i="2" s="1"/>
  <c r="BT239" i="2"/>
  <c r="BN240" i="2"/>
  <c r="BP240" i="2" s="1"/>
  <c r="BO240" i="2"/>
  <c r="BQ240" i="2"/>
  <c r="BS240" i="2" s="1"/>
  <c r="BV240" i="2" s="1"/>
  <c r="BR240" i="2"/>
  <c r="BT240" i="2"/>
  <c r="BN241" i="2"/>
  <c r="BP241" i="2" s="1"/>
  <c r="BO241" i="2"/>
  <c r="BQ241" i="2"/>
  <c r="BS241" i="2" s="1"/>
  <c r="BV241" i="2" s="1"/>
  <c r="BR241" i="2"/>
  <c r="BT241" i="2"/>
  <c r="BN242" i="2"/>
  <c r="BO242" i="2"/>
  <c r="BP242" i="2"/>
  <c r="BU242" i="2" s="1"/>
  <c r="BQ242" i="2"/>
  <c r="BR242" i="2"/>
  <c r="BS242" i="2"/>
  <c r="BV242" i="2" s="1"/>
  <c r="BT242" i="2"/>
  <c r="BN243" i="2"/>
  <c r="BP243" i="2" s="1"/>
  <c r="BO243" i="2"/>
  <c r="BQ243" i="2"/>
  <c r="BS243" i="2" s="1"/>
  <c r="BV243" i="2" s="1"/>
  <c r="BR243" i="2"/>
  <c r="BT243" i="2"/>
  <c r="BN244" i="2"/>
  <c r="BP244" i="2" s="1"/>
  <c r="BO244" i="2"/>
  <c r="BQ244" i="2"/>
  <c r="BS244" i="2" s="1"/>
  <c r="BV244" i="2" s="1"/>
  <c r="BR244" i="2"/>
  <c r="BT244" i="2"/>
  <c r="BN245" i="2"/>
  <c r="BP245" i="2" s="1"/>
  <c r="BO245" i="2"/>
  <c r="BQ245" i="2"/>
  <c r="BR245" i="2"/>
  <c r="BS245" i="2"/>
  <c r="BV245" i="2" s="1"/>
  <c r="BT245" i="2"/>
  <c r="BN246" i="2"/>
  <c r="BP246" i="2" s="1"/>
  <c r="BO246" i="2"/>
  <c r="BQ246" i="2"/>
  <c r="BS246" i="2" s="1"/>
  <c r="BV246" i="2" s="1"/>
  <c r="BR246" i="2"/>
  <c r="BT246" i="2"/>
  <c r="BN247" i="2"/>
  <c r="BP247" i="2" s="1"/>
  <c r="BO247" i="2"/>
  <c r="BQ247" i="2"/>
  <c r="BS247" i="2" s="1"/>
  <c r="BV247" i="2" s="1"/>
  <c r="BR247" i="2"/>
  <c r="BT247" i="2"/>
  <c r="BN248" i="2"/>
  <c r="BP248" i="2" s="1"/>
  <c r="BO248" i="2"/>
  <c r="BQ248" i="2"/>
  <c r="BR248" i="2"/>
  <c r="BS248" i="2"/>
  <c r="BV248" i="2" s="1"/>
  <c r="BT248" i="2"/>
  <c r="BT226" i="2"/>
  <c r="BR226" i="2"/>
  <c r="BQ226" i="2"/>
  <c r="BS226" i="2" s="1"/>
  <c r="BV226" i="2" s="1"/>
  <c r="BP226" i="2"/>
  <c r="BW226" i="2" s="1"/>
  <c r="BO226" i="2"/>
  <c r="BN226" i="2"/>
  <c r="BT225" i="2"/>
  <c r="BR225" i="2"/>
  <c r="BQ225" i="2"/>
  <c r="BS225" i="2" s="1"/>
  <c r="BV225" i="2" s="1"/>
  <c r="BO225" i="2"/>
  <c r="BN225" i="2"/>
  <c r="BP225" i="2" s="1"/>
  <c r="BT224" i="2"/>
  <c r="BR224" i="2"/>
  <c r="BS224" i="2" s="1"/>
  <c r="BV224" i="2" s="1"/>
  <c r="BQ224" i="2"/>
  <c r="BP224" i="2"/>
  <c r="BW224" i="2" s="1"/>
  <c r="BO224" i="2"/>
  <c r="BN224" i="2"/>
  <c r="BT223" i="2"/>
  <c r="BR223" i="2"/>
  <c r="BQ223" i="2"/>
  <c r="BS223" i="2" s="1"/>
  <c r="BV223" i="2" s="1"/>
  <c r="BP223" i="2"/>
  <c r="BW223" i="2" s="1"/>
  <c r="BO223" i="2"/>
  <c r="BN223" i="2"/>
  <c r="BT222" i="2"/>
  <c r="BR222" i="2"/>
  <c r="BQ222" i="2"/>
  <c r="BS222" i="2" s="1"/>
  <c r="BV222" i="2" s="1"/>
  <c r="BO222" i="2"/>
  <c r="BN222" i="2"/>
  <c r="BP222" i="2" s="1"/>
  <c r="BT221" i="2"/>
  <c r="BR221" i="2"/>
  <c r="BS221" i="2" s="1"/>
  <c r="BV221" i="2" s="1"/>
  <c r="BQ221" i="2"/>
  <c r="BP221" i="2"/>
  <c r="BW221" i="2" s="1"/>
  <c r="BO221" i="2"/>
  <c r="BN221" i="2"/>
  <c r="BT220" i="2"/>
  <c r="BR220" i="2"/>
  <c r="BQ220" i="2"/>
  <c r="BS220" i="2" s="1"/>
  <c r="BV220" i="2" s="1"/>
  <c r="BP220" i="2"/>
  <c r="BW220" i="2" s="1"/>
  <c r="BO220" i="2"/>
  <c r="BN220" i="2"/>
  <c r="BN213" i="2"/>
  <c r="BO213" i="2"/>
  <c r="BP213" i="2" s="1"/>
  <c r="BQ213" i="2"/>
  <c r="BR213" i="2"/>
  <c r="BS213" i="2"/>
  <c r="BV213" i="2" s="1"/>
  <c r="BT213" i="2"/>
  <c r="BN214" i="2"/>
  <c r="BO214" i="2"/>
  <c r="BP214" i="2" s="1"/>
  <c r="BQ214" i="2"/>
  <c r="BS214" i="2" s="1"/>
  <c r="BV214" i="2" s="1"/>
  <c r="BR214" i="2"/>
  <c r="BT214" i="2"/>
  <c r="BN215" i="2"/>
  <c r="BP215" i="2" s="1"/>
  <c r="BO215" i="2"/>
  <c r="BQ215" i="2"/>
  <c r="BS215" i="2" s="1"/>
  <c r="BV215" i="2" s="1"/>
  <c r="BR215" i="2"/>
  <c r="BT215" i="2"/>
  <c r="BN216" i="2"/>
  <c r="BO216" i="2"/>
  <c r="BP216" i="2" s="1"/>
  <c r="BQ216" i="2"/>
  <c r="BR216" i="2"/>
  <c r="BS216" i="2"/>
  <c r="BV216" i="2" s="1"/>
  <c r="BT216" i="2"/>
  <c r="BN217" i="2"/>
  <c r="BO217" i="2"/>
  <c r="BP217" i="2" s="1"/>
  <c r="BQ217" i="2"/>
  <c r="BR217" i="2"/>
  <c r="BS217" i="2"/>
  <c r="BV217" i="2" s="1"/>
  <c r="BT217" i="2"/>
  <c r="BN218" i="2"/>
  <c r="BP218" i="2" s="1"/>
  <c r="BO218" i="2"/>
  <c r="BQ218" i="2"/>
  <c r="BS218" i="2" s="1"/>
  <c r="BV218" i="2" s="1"/>
  <c r="BR218" i="2"/>
  <c r="BT218" i="2"/>
  <c r="BT212" i="2"/>
  <c r="BR212" i="2"/>
  <c r="BQ212" i="2"/>
  <c r="BS212" i="2" s="1"/>
  <c r="BV212" i="2" s="1"/>
  <c r="BO212" i="2"/>
  <c r="BN212" i="2"/>
  <c r="BP212" i="2" s="1"/>
  <c r="BN206" i="2"/>
  <c r="BO206" i="2"/>
  <c r="BP206" i="2" s="1"/>
  <c r="BQ206" i="2"/>
  <c r="BS206" i="2" s="1"/>
  <c r="BV206" i="2" s="1"/>
  <c r="BR206" i="2"/>
  <c r="BT206" i="2"/>
  <c r="BN207" i="2"/>
  <c r="BO207" i="2"/>
  <c r="BP207" i="2" s="1"/>
  <c r="BQ207" i="2"/>
  <c r="BR207" i="2"/>
  <c r="BS207" i="2"/>
  <c r="BV207" i="2" s="1"/>
  <c r="BT207" i="2"/>
  <c r="BN208" i="2"/>
  <c r="BP208" i="2" s="1"/>
  <c r="BO208" i="2"/>
  <c r="BQ208" i="2"/>
  <c r="BS208" i="2" s="1"/>
  <c r="BV208" i="2" s="1"/>
  <c r="BR208" i="2"/>
  <c r="BT208" i="2"/>
  <c r="BN209" i="2"/>
  <c r="BO209" i="2"/>
  <c r="BP209" i="2" s="1"/>
  <c r="BQ209" i="2"/>
  <c r="BR209" i="2"/>
  <c r="BS209" i="2"/>
  <c r="BV209" i="2" s="1"/>
  <c r="BT209" i="2"/>
  <c r="BN210" i="2"/>
  <c r="BO210" i="2"/>
  <c r="BP210" i="2" s="1"/>
  <c r="BQ210" i="2"/>
  <c r="BR210" i="2"/>
  <c r="BS210" i="2"/>
  <c r="BV210" i="2" s="1"/>
  <c r="BT210" i="2"/>
  <c r="BT205" i="2"/>
  <c r="BR205" i="2"/>
  <c r="BQ205" i="2"/>
  <c r="BS205" i="2" s="1"/>
  <c r="BV205" i="2" s="1"/>
  <c r="BO205" i="2"/>
  <c r="BN205" i="2"/>
  <c r="BP205" i="2" s="1"/>
  <c r="BT204" i="2"/>
  <c r="BS204" i="2"/>
  <c r="BV204" i="2" s="1"/>
  <c r="BR204" i="2"/>
  <c r="BQ204" i="2"/>
  <c r="BO204" i="2"/>
  <c r="BN204" i="2"/>
  <c r="BP204" i="2" s="1"/>
  <c r="BW203" i="2"/>
  <c r="BT203" i="2"/>
  <c r="BR203" i="2"/>
  <c r="BQ203" i="2"/>
  <c r="BS203" i="2" s="1"/>
  <c r="BV203" i="2" s="1"/>
  <c r="BP203" i="2"/>
  <c r="BU203" i="2" s="1"/>
  <c r="BO203" i="2"/>
  <c r="BN203" i="2"/>
  <c r="BT202" i="2"/>
  <c r="BR202" i="2"/>
  <c r="BQ202" i="2"/>
  <c r="BS202" i="2" s="1"/>
  <c r="BV202" i="2" s="1"/>
  <c r="BO202" i="2"/>
  <c r="BN202" i="2"/>
  <c r="BP202" i="2" s="1"/>
  <c r="BN197" i="2"/>
  <c r="BO197" i="2"/>
  <c r="BP197" i="2" s="1"/>
  <c r="BQ197" i="2"/>
  <c r="BS197" i="2" s="1"/>
  <c r="BV197" i="2" s="1"/>
  <c r="BR197" i="2"/>
  <c r="BT197" i="2"/>
  <c r="BN198" i="2"/>
  <c r="BP198" i="2" s="1"/>
  <c r="BO198" i="2"/>
  <c r="BQ198" i="2"/>
  <c r="BR198" i="2"/>
  <c r="BS198" i="2"/>
  <c r="BV198" i="2" s="1"/>
  <c r="BT198" i="2"/>
  <c r="BN199" i="2"/>
  <c r="BO199" i="2"/>
  <c r="BP199" i="2"/>
  <c r="BU199" i="2" s="1"/>
  <c r="BQ199" i="2"/>
  <c r="BR199" i="2"/>
  <c r="BS199" i="2"/>
  <c r="BT199" i="2"/>
  <c r="BV199" i="2"/>
  <c r="BT196" i="2"/>
  <c r="BS196" i="2"/>
  <c r="BV196" i="2" s="1"/>
  <c r="BR196" i="2"/>
  <c r="BQ196" i="2"/>
  <c r="BO196" i="2"/>
  <c r="BP196" i="2" s="1"/>
  <c r="BN196" i="2"/>
  <c r="BN172" i="2"/>
  <c r="BO172" i="2"/>
  <c r="BP172" i="2"/>
  <c r="BU172" i="2" s="1"/>
  <c r="BQ172" i="2"/>
  <c r="BR172" i="2"/>
  <c r="BS172" i="2"/>
  <c r="BV172" i="2" s="1"/>
  <c r="BT172" i="2"/>
  <c r="BW172" i="2"/>
  <c r="BN173" i="2"/>
  <c r="BO173" i="2"/>
  <c r="BP173" i="2" s="1"/>
  <c r="BQ173" i="2"/>
  <c r="BR173" i="2"/>
  <c r="BS173" i="2"/>
  <c r="BV173" i="2" s="1"/>
  <c r="BT173" i="2"/>
  <c r="BN174" i="2"/>
  <c r="BP174" i="2" s="1"/>
  <c r="BO174" i="2"/>
  <c r="BQ174" i="2"/>
  <c r="BS174" i="2" s="1"/>
  <c r="BV174" i="2" s="1"/>
  <c r="BR174" i="2"/>
  <c r="BT174" i="2"/>
  <c r="BN175" i="2"/>
  <c r="BO175" i="2"/>
  <c r="BP175" i="2"/>
  <c r="BU175" i="2" s="1"/>
  <c r="BQ175" i="2"/>
  <c r="BR175" i="2"/>
  <c r="BS175" i="2"/>
  <c r="BV175" i="2" s="1"/>
  <c r="BT175" i="2"/>
  <c r="BW175" i="2"/>
  <c r="BN176" i="2"/>
  <c r="BO176" i="2"/>
  <c r="BP176" i="2" s="1"/>
  <c r="BQ176" i="2"/>
  <c r="BR176" i="2"/>
  <c r="BS176" i="2"/>
  <c r="BV176" i="2" s="1"/>
  <c r="BT176" i="2"/>
  <c r="BN177" i="2"/>
  <c r="BP177" i="2" s="1"/>
  <c r="BO177" i="2"/>
  <c r="BQ177" i="2"/>
  <c r="BS177" i="2" s="1"/>
  <c r="BV177" i="2" s="1"/>
  <c r="BR177" i="2"/>
  <c r="BT177" i="2"/>
  <c r="BN178" i="2"/>
  <c r="BO178" i="2"/>
  <c r="BP178" i="2"/>
  <c r="BU178" i="2" s="1"/>
  <c r="BQ178" i="2"/>
  <c r="BR178" i="2"/>
  <c r="BS178" i="2"/>
  <c r="BV178" i="2" s="1"/>
  <c r="BT178" i="2"/>
  <c r="BW178" i="2"/>
  <c r="BN179" i="2"/>
  <c r="BO179" i="2"/>
  <c r="BP179" i="2" s="1"/>
  <c r="BQ179" i="2"/>
  <c r="BR179" i="2"/>
  <c r="BS179" i="2"/>
  <c r="BV179" i="2" s="1"/>
  <c r="BT179" i="2"/>
  <c r="BN180" i="2"/>
  <c r="BP180" i="2" s="1"/>
  <c r="BO180" i="2"/>
  <c r="BQ180" i="2"/>
  <c r="BS180" i="2" s="1"/>
  <c r="BV180" i="2" s="1"/>
  <c r="BR180" i="2"/>
  <c r="BT180" i="2"/>
  <c r="BN181" i="2"/>
  <c r="BO181" i="2"/>
  <c r="BP181" i="2"/>
  <c r="BU181" i="2" s="1"/>
  <c r="BQ181" i="2"/>
  <c r="BR181" i="2"/>
  <c r="BS181" i="2"/>
  <c r="BV181" i="2" s="1"/>
  <c r="BT181" i="2"/>
  <c r="BW181" i="2"/>
  <c r="BN182" i="2"/>
  <c r="BO182" i="2"/>
  <c r="BP182" i="2" s="1"/>
  <c r="BQ182" i="2"/>
  <c r="BR182" i="2"/>
  <c r="BS182" i="2"/>
  <c r="BV182" i="2" s="1"/>
  <c r="BT182" i="2"/>
  <c r="BN183" i="2"/>
  <c r="BP183" i="2" s="1"/>
  <c r="BO183" i="2"/>
  <c r="BQ183" i="2"/>
  <c r="BS183" i="2" s="1"/>
  <c r="BV183" i="2" s="1"/>
  <c r="BR183" i="2"/>
  <c r="BT183" i="2"/>
  <c r="BN184" i="2"/>
  <c r="BO184" i="2"/>
  <c r="BP184" i="2"/>
  <c r="BU184" i="2" s="1"/>
  <c r="BQ184" i="2"/>
  <c r="BR184" i="2"/>
  <c r="BS184" i="2"/>
  <c r="BV184" i="2" s="1"/>
  <c r="BT184" i="2"/>
  <c r="BW184" i="2"/>
  <c r="BN185" i="2"/>
  <c r="BO185" i="2"/>
  <c r="BP185" i="2" s="1"/>
  <c r="BQ185" i="2"/>
  <c r="BR185" i="2"/>
  <c r="BS185" i="2"/>
  <c r="BV185" i="2" s="1"/>
  <c r="BT185" i="2"/>
  <c r="BN186" i="2"/>
  <c r="BP186" i="2" s="1"/>
  <c r="BO186" i="2"/>
  <c r="BQ186" i="2"/>
  <c r="BS186" i="2" s="1"/>
  <c r="BV186" i="2" s="1"/>
  <c r="BR186" i="2"/>
  <c r="BT186" i="2"/>
  <c r="BN187" i="2"/>
  <c r="BO187" i="2"/>
  <c r="BP187" i="2"/>
  <c r="BU187" i="2" s="1"/>
  <c r="BQ187" i="2"/>
  <c r="BR187" i="2"/>
  <c r="BS187" i="2"/>
  <c r="BV187" i="2" s="1"/>
  <c r="BT187" i="2"/>
  <c r="BW187" i="2"/>
  <c r="BN188" i="2"/>
  <c r="BO188" i="2"/>
  <c r="BP188" i="2" s="1"/>
  <c r="BQ188" i="2"/>
  <c r="BR188" i="2"/>
  <c r="BS188" i="2"/>
  <c r="BV188" i="2" s="1"/>
  <c r="BT188" i="2"/>
  <c r="BN189" i="2"/>
  <c r="BP189" i="2" s="1"/>
  <c r="BO189" i="2"/>
  <c r="BQ189" i="2"/>
  <c r="BS189" i="2" s="1"/>
  <c r="BV189" i="2" s="1"/>
  <c r="BR189" i="2"/>
  <c r="BT189" i="2"/>
  <c r="BN190" i="2"/>
  <c r="BO190" i="2"/>
  <c r="BP190" i="2"/>
  <c r="BU190" i="2" s="1"/>
  <c r="BQ190" i="2"/>
  <c r="BR190" i="2"/>
  <c r="BS190" i="2"/>
  <c r="BV190" i="2" s="1"/>
  <c r="BT190" i="2"/>
  <c r="BW190" i="2"/>
  <c r="BN191" i="2"/>
  <c r="BO191" i="2"/>
  <c r="BP191" i="2" s="1"/>
  <c r="BQ191" i="2"/>
  <c r="BR191" i="2"/>
  <c r="BS191" i="2"/>
  <c r="BV191" i="2" s="1"/>
  <c r="BT191" i="2"/>
  <c r="BN192" i="2"/>
  <c r="BP192" i="2" s="1"/>
  <c r="BO192" i="2"/>
  <c r="BQ192" i="2"/>
  <c r="BS192" i="2" s="1"/>
  <c r="BV192" i="2" s="1"/>
  <c r="BR192" i="2"/>
  <c r="BT192" i="2"/>
  <c r="BN193" i="2"/>
  <c r="BO193" i="2"/>
  <c r="BP193" i="2"/>
  <c r="BU193" i="2" s="1"/>
  <c r="BQ193" i="2"/>
  <c r="BR193" i="2"/>
  <c r="BS193" i="2"/>
  <c r="BV193" i="2" s="1"/>
  <c r="BT193" i="2"/>
  <c r="BW193" i="2"/>
  <c r="BN194" i="2"/>
  <c r="BO194" i="2"/>
  <c r="BP194" i="2" s="1"/>
  <c r="BQ194" i="2"/>
  <c r="BR194" i="2"/>
  <c r="BS194" i="2"/>
  <c r="BV194" i="2" s="1"/>
  <c r="BT194" i="2"/>
  <c r="BT171" i="2"/>
  <c r="BR171" i="2"/>
  <c r="BQ171" i="2"/>
  <c r="BS171" i="2" s="1"/>
  <c r="BV171" i="2" s="1"/>
  <c r="BO171" i="2"/>
  <c r="BN171" i="2"/>
  <c r="BP171" i="2" s="1"/>
  <c r="BT170" i="2"/>
  <c r="BS170" i="2"/>
  <c r="BV170" i="2" s="1"/>
  <c r="BR170" i="2"/>
  <c r="BQ170" i="2"/>
  <c r="BO170" i="2"/>
  <c r="BN170" i="2"/>
  <c r="BP170" i="2" s="1"/>
  <c r="BN167" i="2"/>
  <c r="BP167" i="2" s="1"/>
  <c r="BO167" i="2"/>
  <c r="BQ167" i="2"/>
  <c r="BR167" i="2"/>
  <c r="BS167" i="2" s="1"/>
  <c r="BV167" i="2" s="1"/>
  <c r="BT167" i="2"/>
  <c r="BN152" i="2"/>
  <c r="BO152" i="2"/>
  <c r="BP152" i="2" s="1"/>
  <c r="BQ152" i="2"/>
  <c r="BS152" i="2" s="1"/>
  <c r="BV152" i="2" s="1"/>
  <c r="BR152" i="2"/>
  <c r="BT152" i="2"/>
  <c r="BN153" i="2"/>
  <c r="BP153" i="2" s="1"/>
  <c r="BO153" i="2"/>
  <c r="BQ153" i="2"/>
  <c r="BR153" i="2"/>
  <c r="BS153" i="2"/>
  <c r="BV153" i="2" s="1"/>
  <c r="BT153" i="2"/>
  <c r="BN154" i="2"/>
  <c r="BO154" i="2"/>
  <c r="BP154" i="2"/>
  <c r="BU154" i="2" s="1"/>
  <c r="BQ154" i="2"/>
  <c r="BR154" i="2"/>
  <c r="BS154" i="2"/>
  <c r="BT154" i="2"/>
  <c r="BV154" i="2"/>
  <c r="BN155" i="2"/>
  <c r="BO155" i="2"/>
  <c r="BP155" i="2"/>
  <c r="BU155" i="2" s="1"/>
  <c r="BQ155" i="2"/>
  <c r="BS155" i="2" s="1"/>
  <c r="BV155" i="2" s="1"/>
  <c r="BR155" i="2"/>
  <c r="BT155" i="2"/>
  <c r="BW155" i="2"/>
  <c r="BN156" i="2"/>
  <c r="BP156" i="2" s="1"/>
  <c r="BO156" i="2"/>
  <c r="BQ156" i="2"/>
  <c r="BR156" i="2"/>
  <c r="BS156" i="2"/>
  <c r="BV156" i="2" s="1"/>
  <c r="BT156" i="2"/>
  <c r="BN157" i="2"/>
  <c r="BO157" i="2"/>
  <c r="BP157" i="2"/>
  <c r="BU157" i="2" s="1"/>
  <c r="BQ157" i="2"/>
  <c r="BR157" i="2"/>
  <c r="BS157" i="2"/>
  <c r="BT157" i="2"/>
  <c r="BV157" i="2"/>
  <c r="BN158" i="2"/>
  <c r="BO158" i="2"/>
  <c r="BP158" i="2" s="1"/>
  <c r="BQ158" i="2"/>
  <c r="BS158" i="2" s="1"/>
  <c r="BV158" i="2" s="1"/>
  <c r="BR158" i="2"/>
  <c r="BT158" i="2"/>
  <c r="BN159" i="2"/>
  <c r="BP159" i="2" s="1"/>
  <c r="BO159" i="2"/>
  <c r="BQ159" i="2"/>
  <c r="BS159" i="2" s="1"/>
  <c r="BV159" i="2" s="1"/>
  <c r="BR159" i="2"/>
  <c r="BT159" i="2"/>
  <c r="BN160" i="2"/>
  <c r="BO160" i="2"/>
  <c r="BP160" i="2"/>
  <c r="BU160" i="2" s="1"/>
  <c r="BQ160" i="2"/>
  <c r="BS160" i="2" s="1"/>
  <c r="BV160" i="2" s="1"/>
  <c r="BR160" i="2"/>
  <c r="BT160" i="2"/>
  <c r="BN161" i="2"/>
  <c r="BP161" i="2" s="1"/>
  <c r="BO161" i="2"/>
  <c r="BQ161" i="2"/>
  <c r="BS161" i="2" s="1"/>
  <c r="BV161" i="2" s="1"/>
  <c r="BR161" i="2"/>
  <c r="BT161" i="2"/>
  <c r="BN162" i="2"/>
  <c r="BP162" i="2" s="1"/>
  <c r="BO162" i="2"/>
  <c r="BQ162" i="2"/>
  <c r="BS162" i="2" s="1"/>
  <c r="BV162" i="2" s="1"/>
  <c r="BR162" i="2"/>
  <c r="BT162" i="2"/>
  <c r="BN163" i="2"/>
  <c r="BO163" i="2"/>
  <c r="BP163" i="2"/>
  <c r="BU163" i="2" s="1"/>
  <c r="BQ163" i="2"/>
  <c r="BS163" i="2" s="1"/>
  <c r="BV163" i="2" s="1"/>
  <c r="BR163" i="2"/>
  <c r="BT163" i="2"/>
  <c r="BN164" i="2"/>
  <c r="BO164" i="2"/>
  <c r="BP164" i="2"/>
  <c r="BU164" i="2" s="1"/>
  <c r="BQ164" i="2"/>
  <c r="BR164" i="2"/>
  <c r="BS164" i="2" s="1"/>
  <c r="BV164" i="2" s="1"/>
  <c r="BT164" i="2"/>
  <c r="BN165" i="2"/>
  <c r="BP165" i="2" s="1"/>
  <c r="BO165" i="2"/>
  <c r="BQ165" i="2"/>
  <c r="BS165" i="2" s="1"/>
  <c r="BV165" i="2" s="1"/>
  <c r="BR165" i="2"/>
  <c r="BT165" i="2"/>
  <c r="BN166" i="2"/>
  <c r="BO166" i="2"/>
  <c r="BP166" i="2"/>
  <c r="BU166" i="2" s="1"/>
  <c r="BQ166" i="2"/>
  <c r="BS166" i="2" s="1"/>
  <c r="BV166" i="2" s="1"/>
  <c r="BR166" i="2"/>
  <c r="BT166" i="2"/>
  <c r="BT151" i="2"/>
  <c r="BS151" i="2"/>
  <c r="BV151" i="2" s="1"/>
  <c r="BR151" i="2"/>
  <c r="BQ151" i="2"/>
  <c r="BO151" i="2"/>
  <c r="BN151" i="2"/>
  <c r="BP151" i="2" s="1"/>
  <c r="BT150" i="2"/>
  <c r="BR150" i="2"/>
  <c r="BQ150" i="2"/>
  <c r="BS150" i="2" s="1"/>
  <c r="BV150" i="2" s="1"/>
  <c r="BO150" i="2"/>
  <c r="BN150" i="2"/>
  <c r="BP150" i="2" s="1"/>
  <c r="BT149" i="2"/>
  <c r="BR149" i="2"/>
  <c r="BQ149" i="2"/>
  <c r="BS149" i="2" s="1"/>
  <c r="BV149" i="2" s="1"/>
  <c r="BO149" i="2"/>
  <c r="BP149" i="2" s="1"/>
  <c r="BN149" i="2"/>
  <c r="BT148" i="2"/>
  <c r="BS148" i="2"/>
  <c r="BV148" i="2" s="1"/>
  <c r="BR148" i="2"/>
  <c r="BQ148" i="2"/>
  <c r="BO148" i="2"/>
  <c r="BN148" i="2"/>
  <c r="BP148" i="2" s="1"/>
  <c r="BT147" i="2"/>
  <c r="BR147" i="2"/>
  <c r="BQ147" i="2"/>
  <c r="BS147" i="2" s="1"/>
  <c r="BV147" i="2" s="1"/>
  <c r="BO147" i="2"/>
  <c r="BN147" i="2"/>
  <c r="BP147" i="2" s="1"/>
  <c r="BN142" i="2"/>
  <c r="BO142" i="2"/>
  <c r="BP142" i="2"/>
  <c r="BU142" i="2" s="1"/>
  <c r="BQ142" i="2"/>
  <c r="BS142" i="2" s="1"/>
  <c r="BV142" i="2" s="1"/>
  <c r="BR142" i="2"/>
  <c r="BT142" i="2"/>
  <c r="BN143" i="2"/>
  <c r="BP143" i="2" s="1"/>
  <c r="BO143" i="2"/>
  <c r="BQ143" i="2"/>
  <c r="BR143" i="2"/>
  <c r="BS143" i="2" s="1"/>
  <c r="BV143" i="2" s="1"/>
  <c r="BT143" i="2"/>
  <c r="BN144" i="2"/>
  <c r="BO144" i="2"/>
  <c r="BP144" i="2"/>
  <c r="BU144" i="2" s="1"/>
  <c r="BQ144" i="2"/>
  <c r="BR144" i="2"/>
  <c r="BS144" i="2"/>
  <c r="BT144" i="2"/>
  <c r="BV144" i="2"/>
  <c r="BN145" i="2"/>
  <c r="BO145" i="2"/>
  <c r="BP145" i="2"/>
  <c r="BW145" i="2" s="1"/>
  <c r="BQ145" i="2"/>
  <c r="BS145" i="2" s="1"/>
  <c r="BV145" i="2" s="1"/>
  <c r="BR145" i="2"/>
  <c r="BT145" i="2"/>
  <c r="BT141" i="2"/>
  <c r="BR141" i="2"/>
  <c r="BQ141" i="2"/>
  <c r="BS141" i="2" s="1"/>
  <c r="BV141" i="2" s="1"/>
  <c r="BO141" i="2"/>
  <c r="BN141" i="2"/>
  <c r="BP141" i="2" s="1"/>
  <c r="BT140" i="2"/>
  <c r="BR140" i="2"/>
  <c r="BS140" i="2" s="1"/>
  <c r="BV140" i="2" s="1"/>
  <c r="BQ140" i="2"/>
  <c r="BP140" i="2"/>
  <c r="BU140" i="2" s="1"/>
  <c r="BO140" i="2"/>
  <c r="BN140" i="2"/>
  <c r="BT139" i="2"/>
  <c r="BR139" i="2"/>
  <c r="BQ139" i="2"/>
  <c r="BS139" i="2" s="1"/>
  <c r="BV139" i="2" s="1"/>
  <c r="BO139" i="2"/>
  <c r="BN139" i="2"/>
  <c r="BP139" i="2" s="1"/>
  <c r="BT137" i="2"/>
  <c r="BR137" i="2"/>
  <c r="BQ137" i="2"/>
  <c r="BS137" i="2" s="1"/>
  <c r="BV137" i="2" s="1"/>
  <c r="BO137" i="2"/>
  <c r="BN137" i="2"/>
  <c r="BP137" i="2" s="1"/>
  <c r="BT136" i="2"/>
  <c r="BR136" i="2"/>
  <c r="BS136" i="2" s="1"/>
  <c r="BV136" i="2" s="1"/>
  <c r="BQ136" i="2"/>
  <c r="BO136" i="2"/>
  <c r="BN136" i="2"/>
  <c r="BP136" i="2" s="1"/>
  <c r="BT135" i="2"/>
  <c r="BR135" i="2"/>
  <c r="BQ135" i="2"/>
  <c r="BS135" i="2" s="1"/>
  <c r="BV135" i="2" s="1"/>
  <c r="BP135" i="2"/>
  <c r="BW135" i="2" s="1"/>
  <c r="BO135" i="2"/>
  <c r="BN135" i="2"/>
  <c r="BN131" i="2"/>
  <c r="BO131" i="2"/>
  <c r="BP131" i="2"/>
  <c r="BU131" i="2" s="1"/>
  <c r="BQ131" i="2"/>
  <c r="BS131" i="2" s="1"/>
  <c r="BV131" i="2" s="1"/>
  <c r="BR131" i="2"/>
  <c r="BT131" i="2"/>
  <c r="BW131" i="2"/>
  <c r="BN132" i="2"/>
  <c r="BO132" i="2"/>
  <c r="BP132" i="2"/>
  <c r="BU132" i="2" s="1"/>
  <c r="BQ132" i="2"/>
  <c r="BR132" i="2"/>
  <c r="BS132" i="2"/>
  <c r="BV132" i="2" s="1"/>
  <c r="BT132" i="2"/>
  <c r="BW132" i="2"/>
  <c r="BN133" i="2"/>
  <c r="BP133" i="2" s="1"/>
  <c r="BO133" i="2"/>
  <c r="BQ133" i="2"/>
  <c r="BR133" i="2"/>
  <c r="BS133" i="2" s="1"/>
  <c r="BV133" i="2" s="1"/>
  <c r="BT133" i="2"/>
  <c r="BT130" i="2"/>
  <c r="BS130" i="2"/>
  <c r="BV130" i="2" s="1"/>
  <c r="BR130" i="2"/>
  <c r="BQ130" i="2"/>
  <c r="BO130" i="2"/>
  <c r="BN130" i="2"/>
  <c r="BP130" i="2" s="1"/>
  <c r="BN122" i="2"/>
  <c r="BO122" i="2"/>
  <c r="BP122" i="2"/>
  <c r="BU122" i="2" s="1"/>
  <c r="BQ122" i="2"/>
  <c r="BS122" i="2" s="1"/>
  <c r="BV122" i="2" s="1"/>
  <c r="BR122" i="2"/>
  <c r="BT122" i="2"/>
  <c r="BN123" i="2"/>
  <c r="BO123" i="2"/>
  <c r="BP123" i="2"/>
  <c r="BU123" i="2" s="1"/>
  <c r="BQ123" i="2"/>
  <c r="BR123" i="2"/>
  <c r="BS123" i="2" s="1"/>
  <c r="BV123" i="2" s="1"/>
  <c r="BT123" i="2"/>
  <c r="BW123" i="2"/>
  <c r="BN124" i="2"/>
  <c r="BP124" i="2" s="1"/>
  <c r="BO124" i="2"/>
  <c r="BQ124" i="2"/>
  <c r="BR124" i="2"/>
  <c r="BS124" i="2"/>
  <c r="BV124" i="2" s="1"/>
  <c r="BT124" i="2"/>
  <c r="BN125" i="2"/>
  <c r="BO125" i="2"/>
  <c r="BP125" i="2"/>
  <c r="BW125" i="2" s="1"/>
  <c r="BQ125" i="2"/>
  <c r="BS125" i="2" s="1"/>
  <c r="BV125" i="2" s="1"/>
  <c r="BR125" i="2"/>
  <c r="BT125" i="2"/>
  <c r="BN126" i="2"/>
  <c r="BO126" i="2"/>
  <c r="BP126" i="2"/>
  <c r="BU126" i="2" s="1"/>
  <c r="BQ126" i="2"/>
  <c r="BR126" i="2"/>
  <c r="BS126" i="2" s="1"/>
  <c r="BV126" i="2" s="1"/>
  <c r="BT126" i="2"/>
  <c r="BW126" i="2"/>
  <c r="BN127" i="2"/>
  <c r="BP127" i="2" s="1"/>
  <c r="BO127" i="2"/>
  <c r="BQ127" i="2"/>
  <c r="BR127" i="2"/>
  <c r="BS127" i="2"/>
  <c r="BV127" i="2" s="1"/>
  <c r="BT127" i="2"/>
  <c r="BN128" i="2"/>
  <c r="BO128" i="2"/>
  <c r="BP128" i="2"/>
  <c r="BW128" i="2" s="1"/>
  <c r="BQ128" i="2"/>
  <c r="BS128" i="2" s="1"/>
  <c r="BV128" i="2" s="1"/>
  <c r="BR128" i="2"/>
  <c r="BT128" i="2"/>
  <c r="BT121" i="2"/>
  <c r="BS121" i="2"/>
  <c r="BV121" i="2" s="1"/>
  <c r="BR121" i="2"/>
  <c r="BQ121" i="2"/>
  <c r="BO121" i="2"/>
  <c r="BN121" i="2"/>
  <c r="BP121" i="2" s="1"/>
  <c r="BT119" i="2"/>
  <c r="BR119" i="2"/>
  <c r="BS119" i="2" s="1"/>
  <c r="BV119" i="2" s="1"/>
  <c r="BQ119" i="2"/>
  <c r="BO119" i="2"/>
  <c r="BP119" i="2" s="1"/>
  <c r="BN119" i="2"/>
  <c r="BT117" i="2"/>
  <c r="BS117" i="2"/>
  <c r="BV117" i="2" s="1"/>
  <c r="BR117" i="2"/>
  <c r="BQ117" i="2"/>
  <c r="BO117" i="2"/>
  <c r="BN117" i="2"/>
  <c r="BP117" i="2" s="1"/>
  <c r="BN99" i="2"/>
  <c r="BO99" i="2"/>
  <c r="BP99" i="2" s="1"/>
  <c r="BQ99" i="2"/>
  <c r="BS99" i="2" s="1"/>
  <c r="BV99" i="2" s="1"/>
  <c r="BR99" i="2"/>
  <c r="BT99" i="2"/>
  <c r="BN100" i="2"/>
  <c r="BO100" i="2"/>
  <c r="BP100" i="2" s="1"/>
  <c r="BQ100" i="2"/>
  <c r="BS100" i="2" s="1"/>
  <c r="BV100" i="2" s="1"/>
  <c r="BR100" i="2"/>
  <c r="BT100" i="2"/>
  <c r="BN101" i="2"/>
  <c r="BP101" i="2" s="1"/>
  <c r="BO101" i="2"/>
  <c r="BQ101" i="2"/>
  <c r="BR101" i="2"/>
  <c r="BS101" i="2"/>
  <c r="BV101" i="2" s="1"/>
  <c r="BT101" i="2"/>
  <c r="BN102" i="2"/>
  <c r="BO102" i="2"/>
  <c r="BP102" i="2" s="1"/>
  <c r="BQ102" i="2"/>
  <c r="BS102" i="2" s="1"/>
  <c r="BV102" i="2" s="1"/>
  <c r="BR102" i="2"/>
  <c r="BT102" i="2"/>
  <c r="BN103" i="2"/>
  <c r="BO103" i="2"/>
  <c r="BP103" i="2" s="1"/>
  <c r="BQ103" i="2"/>
  <c r="BS103" i="2" s="1"/>
  <c r="BV103" i="2" s="1"/>
  <c r="BR103" i="2"/>
  <c r="BT103" i="2"/>
  <c r="BN104" i="2"/>
  <c r="BP104" i="2" s="1"/>
  <c r="BO104" i="2"/>
  <c r="BQ104" i="2"/>
  <c r="BR104" i="2"/>
  <c r="BS104" i="2"/>
  <c r="BV104" i="2" s="1"/>
  <c r="BT104" i="2"/>
  <c r="BN105" i="2"/>
  <c r="BO105" i="2"/>
  <c r="BP105" i="2" s="1"/>
  <c r="BQ105" i="2"/>
  <c r="BS105" i="2" s="1"/>
  <c r="BV105" i="2" s="1"/>
  <c r="BR105" i="2"/>
  <c r="BT105" i="2"/>
  <c r="BN106" i="2"/>
  <c r="BO106" i="2"/>
  <c r="BP106" i="2" s="1"/>
  <c r="BQ106" i="2"/>
  <c r="BS106" i="2" s="1"/>
  <c r="BV106" i="2" s="1"/>
  <c r="BR106" i="2"/>
  <c r="BT106" i="2"/>
  <c r="BN107" i="2"/>
  <c r="BP107" i="2" s="1"/>
  <c r="BO107" i="2"/>
  <c r="BQ107" i="2"/>
  <c r="BR107" i="2"/>
  <c r="BS107" i="2"/>
  <c r="BV107" i="2" s="1"/>
  <c r="BT107" i="2"/>
  <c r="BN108" i="2"/>
  <c r="BO108" i="2"/>
  <c r="BP108" i="2"/>
  <c r="BU108" i="2" s="1"/>
  <c r="BQ108" i="2"/>
  <c r="BS108" i="2" s="1"/>
  <c r="BV108" i="2" s="1"/>
  <c r="BR108" i="2"/>
  <c r="BT108" i="2"/>
  <c r="BN109" i="2"/>
  <c r="BO109" i="2"/>
  <c r="BP109" i="2" s="1"/>
  <c r="BQ109" i="2"/>
  <c r="BS109" i="2" s="1"/>
  <c r="BV109" i="2" s="1"/>
  <c r="BR109" i="2"/>
  <c r="BT109" i="2"/>
  <c r="BN110" i="2"/>
  <c r="BP110" i="2" s="1"/>
  <c r="BO110" i="2"/>
  <c r="BQ110" i="2"/>
  <c r="BR110" i="2"/>
  <c r="BS110" i="2"/>
  <c r="BV110" i="2" s="1"/>
  <c r="BT110" i="2"/>
  <c r="BN111" i="2"/>
  <c r="BO111" i="2"/>
  <c r="BP111" i="2"/>
  <c r="BU111" i="2" s="1"/>
  <c r="BQ111" i="2"/>
  <c r="BS111" i="2" s="1"/>
  <c r="BV111" i="2" s="1"/>
  <c r="BR111" i="2"/>
  <c r="BT111" i="2"/>
  <c r="BN112" i="2"/>
  <c r="BO112" i="2"/>
  <c r="BP112" i="2" s="1"/>
  <c r="BQ112" i="2"/>
  <c r="BR112" i="2"/>
  <c r="BS112" i="2" s="1"/>
  <c r="BV112" i="2" s="1"/>
  <c r="BT112" i="2"/>
  <c r="BN113" i="2"/>
  <c r="BP113" i="2" s="1"/>
  <c r="BO113" i="2"/>
  <c r="BQ113" i="2"/>
  <c r="BR113" i="2"/>
  <c r="BS113" i="2"/>
  <c r="BV113" i="2" s="1"/>
  <c r="BT113" i="2"/>
  <c r="BN114" i="2"/>
  <c r="BO114" i="2"/>
  <c r="BP114" i="2"/>
  <c r="BU114" i="2" s="1"/>
  <c r="BQ114" i="2"/>
  <c r="BS114" i="2" s="1"/>
  <c r="BV114" i="2" s="1"/>
  <c r="BR114" i="2"/>
  <c r="BT114" i="2"/>
  <c r="BN115" i="2"/>
  <c r="BO115" i="2"/>
  <c r="BP115" i="2" s="1"/>
  <c r="BQ115" i="2"/>
  <c r="BR115" i="2"/>
  <c r="BS115" i="2" s="1"/>
  <c r="BV115" i="2" s="1"/>
  <c r="BT115" i="2"/>
  <c r="BT98" i="2"/>
  <c r="BS98" i="2"/>
  <c r="BV98" i="2" s="1"/>
  <c r="BR98" i="2"/>
  <c r="BQ98" i="2"/>
  <c r="BO98" i="2"/>
  <c r="BN98" i="2"/>
  <c r="BP98" i="2" s="1"/>
  <c r="BN10" i="2"/>
  <c r="BP10" i="2" s="1"/>
  <c r="BO10" i="2"/>
  <c r="BQ10" i="2"/>
  <c r="BR10" i="2"/>
  <c r="BT10" i="2"/>
  <c r="BN11" i="2"/>
  <c r="BP11" i="2" s="1"/>
  <c r="BO11" i="2"/>
  <c r="BQ11" i="2"/>
  <c r="BR11" i="2"/>
  <c r="BS11" i="2"/>
  <c r="BV11" i="2" s="1"/>
  <c r="BT11" i="2"/>
  <c r="BN12" i="2"/>
  <c r="BO12" i="2"/>
  <c r="BP12" i="2"/>
  <c r="BQ12" i="2"/>
  <c r="BR12" i="2"/>
  <c r="BS12" i="2"/>
  <c r="BT12" i="2"/>
  <c r="BV12" i="2"/>
  <c r="BN13" i="2"/>
  <c r="BP13" i="2" s="1"/>
  <c r="BO13" i="2"/>
  <c r="BQ13" i="2"/>
  <c r="BR13" i="2"/>
  <c r="BT13" i="2"/>
  <c r="BN14" i="2"/>
  <c r="BP14" i="2" s="1"/>
  <c r="BO14" i="2"/>
  <c r="BQ14" i="2"/>
  <c r="BR14" i="2"/>
  <c r="BS14" i="2"/>
  <c r="BV14" i="2" s="1"/>
  <c r="BT14" i="2"/>
  <c r="BN15" i="2"/>
  <c r="BO15" i="2"/>
  <c r="BP15" i="2"/>
  <c r="BQ15" i="2"/>
  <c r="BR15" i="2"/>
  <c r="BS15" i="2"/>
  <c r="BT15" i="2"/>
  <c r="BV15" i="2"/>
  <c r="BN16" i="2"/>
  <c r="BP16" i="2" s="1"/>
  <c r="BU16" i="2" s="1"/>
  <c r="BO16" i="2"/>
  <c r="BQ16" i="2"/>
  <c r="BS16" i="2" s="1"/>
  <c r="BV16" i="2" s="1"/>
  <c r="BR16" i="2"/>
  <c r="BT16" i="2"/>
  <c r="BN17" i="2"/>
  <c r="BP17" i="2" s="1"/>
  <c r="BO17" i="2"/>
  <c r="BQ17" i="2"/>
  <c r="BR17" i="2"/>
  <c r="BS17" i="2"/>
  <c r="BV17" i="2" s="1"/>
  <c r="BT17" i="2"/>
  <c r="BN18" i="2"/>
  <c r="BO18" i="2"/>
  <c r="BP18" i="2"/>
  <c r="BW18" i="2" s="1"/>
  <c r="BQ18" i="2"/>
  <c r="BR18" i="2"/>
  <c r="BS18" i="2"/>
  <c r="BT18" i="2"/>
  <c r="BV18" i="2"/>
  <c r="BN19" i="2"/>
  <c r="BP19" i="2" s="1"/>
  <c r="BU19" i="2" s="1"/>
  <c r="BO19" i="2"/>
  <c r="BQ19" i="2"/>
  <c r="BR19" i="2"/>
  <c r="BT19" i="2"/>
  <c r="BW19" i="2"/>
  <c r="BN20" i="2"/>
  <c r="BP20" i="2" s="1"/>
  <c r="BO20" i="2"/>
  <c r="BQ20" i="2"/>
  <c r="BR20" i="2"/>
  <c r="BS20" i="2"/>
  <c r="BV20" i="2" s="1"/>
  <c r="BT20" i="2"/>
  <c r="BN21" i="2"/>
  <c r="BO21" i="2"/>
  <c r="BP21" i="2"/>
  <c r="BW21" i="2" s="1"/>
  <c r="BQ21" i="2"/>
  <c r="BR21" i="2"/>
  <c r="BS21" i="2"/>
  <c r="BT21" i="2"/>
  <c r="BV21" i="2"/>
  <c r="BN22" i="2"/>
  <c r="BP22" i="2" s="1"/>
  <c r="BU22" i="2" s="1"/>
  <c r="BO22" i="2"/>
  <c r="BQ22" i="2"/>
  <c r="BS22" i="2" s="1"/>
  <c r="BV22" i="2" s="1"/>
  <c r="BR22" i="2"/>
  <c r="BT22" i="2"/>
  <c r="BN23" i="2"/>
  <c r="BP23" i="2" s="1"/>
  <c r="BO23" i="2"/>
  <c r="BQ23" i="2"/>
  <c r="BR23" i="2"/>
  <c r="BS23" i="2"/>
  <c r="BV23" i="2" s="1"/>
  <c r="BT23" i="2"/>
  <c r="BN24" i="2"/>
  <c r="BO24" i="2"/>
  <c r="BP24" i="2"/>
  <c r="BW24" i="2" s="1"/>
  <c r="BQ24" i="2"/>
  <c r="BR24" i="2"/>
  <c r="BS24" i="2"/>
  <c r="BT24" i="2"/>
  <c r="BV24" i="2"/>
  <c r="BN25" i="2"/>
  <c r="BP25" i="2" s="1"/>
  <c r="BU25" i="2" s="1"/>
  <c r="BO25" i="2"/>
  <c r="BQ25" i="2"/>
  <c r="BR25" i="2"/>
  <c r="BT25" i="2"/>
  <c r="BW25" i="2"/>
  <c r="BN26" i="2"/>
  <c r="BP26" i="2" s="1"/>
  <c r="BO26" i="2"/>
  <c r="BQ26" i="2"/>
  <c r="BR26" i="2"/>
  <c r="BS26" i="2"/>
  <c r="BV26" i="2" s="1"/>
  <c r="BT26" i="2"/>
  <c r="BN27" i="2"/>
  <c r="BO27" i="2"/>
  <c r="BP27" i="2"/>
  <c r="BW27" i="2" s="1"/>
  <c r="BQ27" i="2"/>
  <c r="BR27" i="2"/>
  <c r="BS27" i="2"/>
  <c r="BT27" i="2"/>
  <c r="BV27" i="2"/>
  <c r="BN28" i="2"/>
  <c r="BP28" i="2" s="1"/>
  <c r="BU28" i="2" s="1"/>
  <c r="BO28" i="2"/>
  <c r="BQ28" i="2"/>
  <c r="BS28" i="2" s="1"/>
  <c r="BV28" i="2" s="1"/>
  <c r="BR28" i="2"/>
  <c r="BT28" i="2"/>
  <c r="BN29" i="2"/>
  <c r="BP29" i="2" s="1"/>
  <c r="BO29" i="2"/>
  <c r="BQ29" i="2"/>
  <c r="BR29" i="2"/>
  <c r="BS29" i="2"/>
  <c r="BV29" i="2" s="1"/>
  <c r="BT29" i="2"/>
  <c r="BN30" i="2"/>
  <c r="BO30" i="2"/>
  <c r="BP30" i="2"/>
  <c r="BW30" i="2" s="1"/>
  <c r="BQ30" i="2"/>
  <c r="BR30" i="2"/>
  <c r="BS30" i="2"/>
  <c r="BT30" i="2"/>
  <c r="BV30" i="2"/>
  <c r="BN31" i="2"/>
  <c r="BP31" i="2" s="1"/>
  <c r="BU31" i="2" s="1"/>
  <c r="BO31" i="2"/>
  <c r="BQ31" i="2"/>
  <c r="BR31" i="2"/>
  <c r="BT31" i="2"/>
  <c r="BW31" i="2"/>
  <c r="BN32" i="2"/>
  <c r="BP32" i="2" s="1"/>
  <c r="BO32" i="2"/>
  <c r="BQ32" i="2"/>
  <c r="BR32" i="2"/>
  <c r="BS32" i="2"/>
  <c r="BV32" i="2" s="1"/>
  <c r="BT32" i="2"/>
  <c r="BN33" i="2"/>
  <c r="BO33" i="2"/>
  <c r="BP33" i="2"/>
  <c r="BW33" i="2" s="1"/>
  <c r="BQ33" i="2"/>
  <c r="BR33" i="2"/>
  <c r="BS33" i="2"/>
  <c r="BT33" i="2"/>
  <c r="BV33" i="2"/>
  <c r="BN34" i="2"/>
  <c r="BP34" i="2" s="1"/>
  <c r="BU34" i="2" s="1"/>
  <c r="BO34" i="2"/>
  <c r="BQ34" i="2"/>
  <c r="BS34" i="2" s="1"/>
  <c r="BV34" i="2" s="1"/>
  <c r="BR34" i="2"/>
  <c r="BT34" i="2"/>
  <c r="BN35" i="2"/>
  <c r="BP35" i="2" s="1"/>
  <c r="BO35" i="2"/>
  <c r="BQ35" i="2"/>
  <c r="BR35" i="2"/>
  <c r="BS35" i="2"/>
  <c r="BV35" i="2" s="1"/>
  <c r="BT35" i="2"/>
  <c r="BN36" i="2"/>
  <c r="BO36" i="2"/>
  <c r="BP36" i="2"/>
  <c r="BW36" i="2" s="1"/>
  <c r="BQ36" i="2"/>
  <c r="BR36" i="2"/>
  <c r="BS36" i="2"/>
  <c r="BT36" i="2"/>
  <c r="BV36" i="2"/>
  <c r="BN37" i="2"/>
  <c r="BP37" i="2" s="1"/>
  <c r="BU37" i="2" s="1"/>
  <c r="BO37" i="2"/>
  <c r="BQ37" i="2"/>
  <c r="BR37" i="2"/>
  <c r="BT37" i="2"/>
  <c r="BW37" i="2"/>
  <c r="BN38" i="2"/>
  <c r="BP38" i="2" s="1"/>
  <c r="BO38" i="2"/>
  <c r="BQ38" i="2"/>
  <c r="BR38" i="2"/>
  <c r="BS38" i="2"/>
  <c r="BV38" i="2" s="1"/>
  <c r="BT38" i="2"/>
  <c r="BN39" i="2"/>
  <c r="BO39" i="2"/>
  <c r="BP39" i="2"/>
  <c r="BW39" i="2" s="1"/>
  <c r="BQ39" i="2"/>
  <c r="BR39" i="2"/>
  <c r="BS39" i="2"/>
  <c r="BT39" i="2"/>
  <c r="BV39" i="2"/>
  <c r="BN40" i="2"/>
  <c r="BP40" i="2" s="1"/>
  <c r="BU40" i="2" s="1"/>
  <c r="BO40" i="2"/>
  <c r="BQ40" i="2"/>
  <c r="BS40" i="2" s="1"/>
  <c r="BV40" i="2" s="1"/>
  <c r="BR40" i="2"/>
  <c r="BT40" i="2"/>
  <c r="BN41" i="2"/>
  <c r="BP41" i="2" s="1"/>
  <c r="BO41" i="2"/>
  <c r="BQ41" i="2"/>
  <c r="BR41" i="2"/>
  <c r="BS41" i="2"/>
  <c r="BV41" i="2" s="1"/>
  <c r="BT41" i="2"/>
  <c r="BN42" i="2"/>
  <c r="BO42" i="2"/>
  <c r="BP42" i="2"/>
  <c r="BW42" i="2" s="1"/>
  <c r="BQ42" i="2"/>
  <c r="BR42" i="2"/>
  <c r="BS42" i="2"/>
  <c r="BT42" i="2"/>
  <c r="BV42" i="2"/>
  <c r="BN43" i="2"/>
  <c r="BP43" i="2" s="1"/>
  <c r="BU43" i="2" s="1"/>
  <c r="BO43" i="2"/>
  <c r="BQ43" i="2"/>
  <c r="BR43" i="2"/>
  <c r="BT43" i="2"/>
  <c r="BW43" i="2"/>
  <c r="BN44" i="2"/>
  <c r="BP44" i="2" s="1"/>
  <c r="BO44" i="2"/>
  <c r="BQ44" i="2"/>
  <c r="BR44" i="2"/>
  <c r="BS44" i="2"/>
  <c r="BV44" i="2" s="1"/>
  <c r="BT44" i="2"/>
  <c r="BN45" i="2"/>
  <c r="BO45" i="2"/>
  <c r="BP45" i="2"/>
  <c r="BW45" i="2" s="1"/>
  <c r="BQ45" i="2"/>
  <c r="BR45" i="2"/>
  <c r="BS45" i="2"/>
  <c r="BT45" i="2"/>
  <c r="BV45" i="2"/>
  <c r="BN46" i="2"/>
  <c r="BP46" i="2" s="1"/>
  <c r="BU46" i="2" s="1"/>
  <c r="BO46" i="2"/>
  <c r="BQ46" i="2"/>
  <c r="BS46" i="2" s="1"/>
  <c r="BV46" i="2" s="1"/>
  <c r="BR46" i="2"/>
  <c r="BT46" i="2"/>
  <c r="BN47" i="2"/>
  <c r="BP47" i="2" s="1"/>
  <c r="BO47" i="2"/>
  <c r="BQ47" i="2"/>
  <c r="BR47" i="2"/>
  <c r="BS47" i="2"/>
  <c r="BV47" i="2" s="1"/>
  <c r="BT47" i="2"/>
  <c r="BN48" i="2"/>
  <c r="BO48" i="2"/>
  <c r="BP48" i="2"/>
  <c r="BW48" i="2" s="1"/>
  <c r="BQ48" i="2"/>
  <c r="BR48" i="2"/>
  <c r="BS48" i="2"/>
  <c r="BT48" i="2"/>
  <c r="BV48" i="2"/>
  <c r="BN49" i="2"/>
  <c r="BP49" i="2" s="1"/>
  <c r="BU49" i="2" s="1"/>
  <c r="BO49" i="2"/>
  <c r="BQ49" i="2"/>
  <c r="BR49" i="2"/>
  <c r="BT49" i="2"/>
  <c r="BW49" i="2"/>
  <c r="BN50" i="2"/>
  <c r="BP50" i="2" s="1"/>
  <c r="BO50" i="2"/>
  <c r="BQ50" i="2"/>
  <c r="BR50" i="2"/>
  <c r="BS50" i="2"/>
  <c r="BV50" i="2" s="1"/>
  <c r="BT50" i="2"/>
  <c r="BN51" i="2"/>
  <c r="BO51" i="2"/>
  <c r="BP51" i="2"/>
  <c r="BW51" i="2" s="1"/>
  <c r="BQ51" i="2"/>
  <c r="BR51" i="2"/>
  <c r="BS51" i="2"/>
  <c r="BT51" i="2"/>
  <c r="BV51" i="2"/>
  <c r="BN52" i="2"/>
  <c r="BP52" i="2" s="1"/>
  <c r="BU52" i="2" s="1"/>
  <c r="BO52" i="2"/>
  <c r="BQ52" i="2"/>
  <c r="BS52" i="2" s="1"/>
  <c r="BV52" i="2" s="1"/>
  <c r="BR52" i="2"/>
  <c r="BT52" i="2"/>
  <c r="BN53" i="2"/>
  <c r="BP53" i="2" s="1"/>
  <c r="BO53" i="2"/>
  <c r="BQ53" i="2"/>
  <c r="BR53" i="2"/>
  <c r="BS53" i="2"/>
  <c r="BV53" i="2" s="1"/>
  <c r="BT53" i="2"/>
  <c r="BN54" i="2"/>
  <c r="BO54" i="2"/>
  <c r="BP54" i="2"/>
  <c r="BW54" i="2" s="1"/>
  <c r="BQ54" i="2"/>
  <c r="BR54" i="2"/>
  <c r="BS54" i="2"/>
  <c r="BT54" i="2"/>
  <c r="BV54" i="2"/>
  <c r="BN55" i="2"/>
  <c r="BP55" i="2" s="1"/>
  <c r="BU55" i="2" s="1"/>
  <c r="BO55" i="2"/>
  <c r="BQ55" i="2"/>
  <c r="BR55" i="2"/>
  <c r="BT55" i="2"/>
  <c r="BW55" i="2"/>
  <c r="BN56" i="2"/>
  <c r="BP56" i="2" s="1"/>
  <c r="BU56" i="2" s="1"/>
  <c r="BO56" i="2"/>
  <c r="BQ56" i="2"/>
  <c r="BR56" i="2"/>
  <c r="BS56" i="2"/>
  <c r="BV56" i="2" s="1"/>
  <c r="BT56" i="2"/>
  <c r="BW56" i="2" s="1"/>
  <c r="BN57" i="2"/>
  <c r="BO57" i="2"/>
  <c r="BP57" i="2"/>
  <c r="BW57" i="2" s="1"/>
  <c r="BQ57" i="2"/>
  <c r="BR57" i="2"/>
  <c r="BS57" i="2"/>
  <c r="BT57" i="2"/>
  <c r="BV57" i="2"/>
  <c r="BN58" i="2"/>
  <c r="BO58" i="2"/>
  <c r="BQ58" i="2"/>
  <c r="BR58" i="2"/>
  <c r="BT58" i="2"/>
  <c r="BN59" i="2"/>
  <c r="BP59" i="2" s="1"/>
  <c r="BU59" i="2" s="1"/>
  <c r="BO59" i="2"/>
  <c r="BQ59" i="2"/>
  <c r="BR59" i="2"/>
  <c r="BS59" i="2"/>
  <c r="BV59" i="2" s="1"/>
  <c r="BT59" i="2"/>
  <c r="BN60" i="2"/>
  <c r="BO60" i="2"/>
  <c r="BP60" i="2"/>
  <c r="BW60" i="2" s="1"/>
  <c r="BQ60" i="2"/>
  <c r="BR60" i="2"/>
  <c r="BS60" i="2"/>
  <c r="BV60" i="2" s="1"/>
  <c r="BT60" i="2"/>
  <c r="BN61" i="2"/>
  <c r="BO61" i="2"/>
  <c r="BQ61" i="2"/>
  <c r="BS61" i="2" s="1"/>
  <c r="BV61" i="2" s="1"/>
  <c r="BR61" i="2"/>
  <c r="BT61" i="2"/>
  <c r="BN62" i="2"/>
  <c r="BP62" i="2" s="1"/>
  <c r="BU62" i="2" s="1"/>
  <c r="BO62" i="2"/>
  <c r="BQ62" i="2"/>
  <c r="BR62" i="2"/>
  <c r="BS62" i="2"/>
  <c r="BV62" i="2" s="1"/>
  <c r="BT62" i="2"/>
  <c r="BN63" i="2"/>
  <c r="BO63" i="2"/>
  <c r="BP63" i="2"/>
  <c r="BW63" i="2" s="1"/>
  <c r="BQ63" i="2"/>
  <c r="BR63" i="2"/>
  <c r="BS63" i="2"/>
  <c r="BV63" i="2" s="1"/>
  <c r="BT63" i="2"/>
  <c r="BN64" i="2"/>
  <c r="BO64" i="2"/>
  <c r="BQ64" i="2"/>
  <c r="BR64" i="2"/>
  <c r="BT64" i="2"/>
  <c r="BN65" i="2"/>
  <c r="BP65" i="2" s="1"/>
  <c r="BU65" i="2" s="1"/>
  <c r="BO65" i="2"/>
  <c r="BQ65" i="2"/>
  <c r="BS65" i="2" s="1"/>
  <c r="BV65" i="2" s="1"/>
  <c r="BR65" i="2"/>
  <c r="BT65" i="2"/>
  <c r="BW65" i="2"/>
  <c r="BN66" i="2"/>
  <c r="BO66" i="2"/>
  <c r="BP66" i="2" s="1"/>
  <c r="BQ66" i="2"/>
  <c r="BR66" i="2"/>
  <c r="BS66" i="2"/>
  <c r="BV66" i="2" s="1"/>
  <c r="BT66" i="2"/>
  <c r="BN67" i="2"/>
  <c r="BO67" i="2"/>
  <c r="BQ67" i="2"/>
  <c r="BR67" i="2"/>
  <c r="BT67" i="2"/>
  <c r="BN68" i="2"/>
  <c r="BP68" i="2" s="1"/>
  <c r="BU68" i="2" s="1"/>
  <c r="BO68" i="2"/>
  <c r="BQ68" i="2"/>
  <c r="BS68" i="2" s="1"/>
  <c r="BV68" i="2" s="1"/>
  <c r="BR68" i="2"/>
  <c r="BT68" i="2"/>
  <c r="BN69" i="2"/>
  <c r="BO69" i="2"/>
  <c r="BP69" i="2"/>
  <c r="BW69" i="2" s="1"/>
  <c r="BQ69" i="2"/>
  <c r="BR69" i="2"/>
  <c r="BS69" i="2"/>
  <c r="BT69" i="2"/>
  <c r="BV69" i="2"/>
  <c r="BN70" i="2"/>
  <c r="BO70" i="2"/>
  <c r="BQ70" i="2"/>
  <c r="BR70" i="2"/>
  <c r="BT70" i="2"/>
  <c r="BN71" i="2"/>
  <c r="BO71" i="2"/>
  <c r="BP71" i="2"/>
  <c r="BU71" i="2" s="1"/>
  <c r="BQ71" i="2"/>
  <c r="BS71" i="2" s="1"/>
  <c r="BV71" i="2" s="1"/>
  <c r="BR71" i="2"/>
  <c r="BT71" i="2"/>
  <c r="BN72" i="2"/>
  <c r="BO72" i="2"/>
  <c r="BP72" i="2" s="1"/>
  <c r="BQ72" i="2"/>
  <c r="BR72" i="2"/>
  <c r="BS72" i="2"/>
  <c r="BV72" i="2" s="1"/>
  <c r="BT72" i="2"/>
  <c r="BN73" i="2"/>
  <c r="BO73" i="2"/>
  <c r="BQ73" i="2"/>
  <c r="BR73" i="2"/>
  <c r="BT73" i="2"/>
  <c r="BN74" i="2"/>
  <c r="BO74" i="2"/>
  <c r="BP74" i="2"/>
  <c r="BU74" i="2" s="1"/>
  <c r="BQ74" i="2"/>
  <c r="BS74" i="2" s="1"/>
  <c r="BV74" i="2" s="1"/>
  <c r="BR74" i="2"/>
  <c r="BT74" i="2"/>
  <c r="BN75" i="2"/>
  <c r="BO75" i="2"/>
  <c r="BP75" i="2"/>
  <c r="BW75" i="2" s="1"/>
  <c r="BQ75" i="2"/>
  <c r="BR75" i="2"/>
  <c r="BS75" i="2"/>
  <c r="BV75" i="2" s="1"/>
  <c r="BT75" i="2"/>
  <c r="BN76" i="2"/>
  <c r="BO76" i="2"/>
  <c r="BQ76" i="2"/>
  <c r="BR76" i="2"/>
  <c r="BT76" i="2"/>
  <c r="BN77" i="2"/>
  <c r="BO77" i="2"/>
  <c r="BP77" i="2"/>
  <c r="BU77" i="2" s="1"/>
  <c r="BQ77" i="2"/>
  <c r="BR77" i="2"/>
  <c r="BS77" i="2" s="1"/>
  <c r="BV77" i="2" s="1"/>
  <c r="BT77" i="2"/>
  <c r="BN78" i="2"/>
  <c r="BO78" i="2"/>
  <c r="BP78" i="2"/>
  <c r="BW78" i="2" s="1"/>
  <c r="BQ78" i="2"/>
  <c r="BR78" i="2"/>
  <c r="BS78" i="2"/>
  <c r="BV78" i="2" s="1"/>
  <c r="BT78" i="2"/>
  <c r="BN79" i="2"/>
  <c r="BO79" i="2"/>
  <c r="BQ79" i="2"/>
  <c r="BS79" i="2" s="1"/>
  <c r="BV79" i="2" s="1"/>
  <c r="BR79" i="2"/>
  <c r="BT79" i="2"/>
  <c r="BN80" i="2"/>
  <c r="BP80" i="2" s="1"/>
  <c r="BO80" i="2"/>
  <c r="BQ80" i="2"/>
  <c r="BR80" i="2"/>
  <c r="BS80" i="2"/>
  <c r="BT80" i="2"/>
  <c r="BV80" i="2"/>
  <c r="BN81" i="2"/>
  <c r="BO81" i="2"/>
  <c r="BP81" i="2"/>
  <c r="BW81" i="2" s="1"/>
  <c r="BQ81" i="2"/>
  <c r="BR81" i="2"/>
  <c r="BS81" i="2" s="1"/>
  <c r="BV81" i="2" s="1"/>
  <c r="BT81" i="2"/>
  <c r="BN82" i="2"/>
  <c r="BP82" i="2" s="1"/>
  <c r="BO82" i="2"/>
  <c r="BQ82" i="2"/>
  <c r="BR82" i="2"/>
  <c r="BT82" i="2"/>
  <c r="BN83" i="2"/>
  <c r="BO83" i="2"/>
  <c r="BP83" i="2"/>
  <c r="BU83" i="2" s="1"/>
  <c r="BQ83" i="2"/>
  <c r="BS83" i="2" s="1"/>
  <c r="BV83" i="2" s="1"/>
  <c r="BR83" i="2"/>
  <c r="BT83" i="2"/>
  <c r="BN84" i="2"/>
  <c r="BP84" i="2" s="1"/>
  <c r="BO84" i="2"/>
  <c r="BQ84" i="2"/>
  <c r="BR84" i="2"/>
  <c r="BS84" i="2"/>
  <c r="BV84" i="2" s="1"/>
  <c r="BT84" i="2"/>
  <c r="BN85" i="2"/>
  <c r="BO85" i="2"/>
  <c r="BP85" i="2"/>
  <c r="BU85" i="2" s="1"/>
  <c r="BQ85" i="2"/>
  <c r="BR85" i="2"/>
  <c r="BT85" i="2"/>
  <c r="BW85" i="2"/>
  <c r="BN86" i="2"/>
  <c r="BP86" i="2" s="1"/>
  <c r="BO86" i="2"/>
  <c r="BQ86" i="2"/>
  <c r="BR86" i="2"/>
  <c r="BS86" i="2"/>
  <c r="BT86" i="2"/>
  <c r="BV86" i="2"/>
  <c r="BN87" i="2"/>
  <c r="BO87" i="2"/>
  <c r="BP87" i="2"/>
  <c r="BW87" i="2" s="1"/>
  <c r="BQ87" i="2"/>
  <c r="BR87" i="2"/>
  <c r="BS87" i="2" s="1"/>
  <c r="BV87" i="2" s="1"/>
  <c r="BT87" i="2"/>
  <c r="BN88" i="2"/>
  <c r="BP88" i="2" s="1"/>
  <c r="BO88" i="2"/>
  <c r="BQ88" i="2"/>
  <c r="BR88" i="2"/>
  <c r="BT88" i="2"/>
  <c r="BN89" i="2"/>
  <c r="BO89" i="2"/>
  <c r="BP89" i="2"/>
  <c r="BU89" i="2" s="1"/>
  <c r="BQ89" i="2"/>
  <c r="BS89" i="2" s="1"/>
  <c r="BV89" i="2" s="1"/>
  <c r="BR89" i="2"/>
  <c r="BT89" i="2"/>
  <c r="BN90" i="2"/>
  <c r="BP90" i="2" s="1"/>
  <c r="BO90" i="2"/>
  <c r="BQ90" i="2"/>
  <c r="BR90" i="2"/>
  <c r="BS90" i="2"/>
  <c r="BV90" i="2" s="1"/>
  <c r="BT90" i="2"/>
  <c r="BN91" i="2"/>
  <c r="BO91" i="2"/>
  <c r="BP91" i="2"/>
  <c r="BW91" i="2" s="1"/>
  <c r="BQ91" i="2"/>
  <c r="BR91" i="2"/>
  <c r="BT91" i="2"/>
  <c r="BN92" i="2"/>
  <c r="BP92" i="2" s="1"/>
  <c r="BO92" i="2"/>
  <c r="BQ92" i="2"/>
  <c r="BR92" i="2"/>
  <c r="BS92" i="2"/>
  <c r="BT92" i="2"/>
  <c r="BV92" i="2"/>
  <c r="BN93" i="2"/>
  <c r="BO93" i="2"/>
  <c r="BP93" i="2" s="1"/>
  <c r="BQ93" i="2"/>
  <c r="BR93" i="2"/>
  <c r="BS93" i="2" s="1"/>
  <c r="BV93" i="2" s="1"/>
  <c r="BT93" i="2"/>
  <c r="BN94" i="2"/>
  <c r="BP94" i="2" s="1"/>
  <c r="BO94" i="2"/>
  <c r="BQ94" i="2"/>
  <c r="BR94" i="2"/>
  <c r="BT94" i="2"/>
  <c r="BN95" i="2"/>
  <c r="BO95" i="2"/>
  <c r="BP95" i="2"/>
  <c r="BU95" i="2" s="1"/>
  <c r="BQ95" i="2"/>
  <c r="BS95" i="2" s="1"/>
  <c r="BV95" i="2" s="1"/>
  <c r="BR95" i="2"/>
  <c r="BT95" i="2"/>
  <c r="BW95" i="2"/>
  <c r="BT9" i="2"/>
  <c r="BS9" i="2"/>
  <c r="BV9" i="2" s="1"/>
  <c r="BR9" i="2"/>
  <c r="BQ9" i="2"/>
  <c r="BO9" i="2"/>
  <c r="BN9" i="2"/>
  <c r="BP9" i="2" s="1"/>
  <c r="BN6" i="2"/>
  <c r="BO6" i="2"/>
  <c r="BP6" i="2"/>
  <c r="BW6" i="2" s="1"/>
  <c r="BQ6" i="2"/>
  <c r="BS6" i="2" s="1"/>
  <c r="BV6" i="2" s="1"/>
  <c r="BR6" i="2"/>
  <c r="BT6" i="2"/>
  <c r="BN7" i="2"/>
  <c r="BP7" i="2" s="1"/>
  <c r="BO7" i="2"/>
  <c r="BQ7" i="2"/>
  <c r="BS7" i="2" s="1"/>
  <c r="BV7" i="2" s="1"/>
  <c r="BR7" i="2"/>
  <c r="BT7" i="2"/>
  <c r="BN5" i="2"/>
  <c r="BT5" i="2"/>
  <c r="BS5" i="2"/>
  <c r="BV5" i="2" s="1"/>
  <c r="BR5" i="2"/>
  <c r="BQ5" i="2"/>
  <c r="BO5" i="2"/>
  <c r="BP5" i="2"/>
  <c r="J351" i="2" l="1"/>
  <c r="J349" i="2"/>
  <c r="J347" i="2"/>
  <c r="BW385" i="2"/>
  <c r="BU385" i="2"/>
  <c r="BW382" i="2"/>
  <c r="BU382" i="2"/>
  <c r="BW364" i="2"/>
  <c r="BU364" i="2"/>
  <c r="BW358" i="2"/>
  <c r="BU358" i="2"/>
  <c r="BW379" i="2"/>
  <c r="BU379" i="2"/>
  <c r="BW373" i="2"/>
  <c r="BU373" i="2"/>
  <c r="BW370" i="2"/>
  <c r="BU370" i="2"/>
  <c r="BW367" i="2"/>
  <c r="BU367" i="2"/>
  <c r="BW361" i="2"/>
  <c r="BU361" i="2"/>
  <c r="BW355" i="2"/>
  <c r="BU355" i="2"/>
  <c r="BW376" i="2"/>
  <c r="BU376" i="2"/>
  <c r="BU383" i="2"/>
  <c r="BW386" i="2"/>
  <c r="BW380" i="2"/>
  <c r="BW377" i="2"/>
  <c r="BW374" i="2"/>
  <c r="BW371" i="2"/>
  <c r="BW368" i="2"/>
  <c r="BW365" i="2"/>
  <c r="BW362" i="2"/>
  <c r="BW359" i="2"/>
  <c r="BW356" i="2"/>
  <c r="BU343" i="2"/>
  <c r="BW343" i="2"/>
  <c r="BW344" i="2"/>
  <c r="BU344" i="2"/>
  <c r="BW353" i="2"/>
  <c r="BU353" i="2"/>
  <c r="BW341" i="2"/>
  <c r="BU341" i="2"/>
  <c r="BW350" i="2"/>
  <c r="BU350" i="2"/>
  <c r="BU352" i="2"/>
  <c r="BW352" i="2"/>
  <c r="BU340" i="2"/>
  <c r="BW340" i="2"/>
  <c r="BU342" i="2"/>
  <c r="BW342" i="2"/>
  <c r="BU349" i="2"/>
  <c r="BW349" i="2"/>
  <c r="BU351" i="2"/>
  <c r="BW351" i="2"/>
  <c r="BU345" i="2"/>
  <c r="BW345" i="2"/>
  <c r="BW347" i="2"/>
  <c r="BU347" i="2"/>
  <c r="BU346" i="2"/>
  <c r="BW346" i="2"/>
  <c r="BW348" i="2"/>
  <c r="BU348" i="2"/>
  <c r="BU334" i="2"/>
  <c r="BW334" i="2"/>
  <c r="BW338" i="2"/>
  <c r="BU338" i="2"/>
  <c r="BU337" i="2"/>
  <c r="BW337" i="2"/>
  <c r="BU336" i="2"/>
  <c r="BW336" i="2"/>
  <c r="BW335" i="2"/>
  <c r="BU335" i="2"/>
  <c r="BW330" i="2"/>
  <c r="BU330" i="2"/>
  <c r="BW327" i="2"/>
  <c r="BU327" i="2"/>
  <c r="BU326" i="2"/>
  <c r="BW326" i="2"/>
  <c r="BW333" i="2"/>
  <c r="BU333" i="2"/>
  <c r="BU332" i="2"/>
  <c r="BW332" i="2"/>
  <c r="BW325" i="2"/>
  <c r="BU325" i="2"/>
  <c r="BU331" i="2"/>
  <c r="BW331" i="2"/>
  <c r="BU329" i="2"/>
  <c r="BW329" i="2"/>
  <c r="BW328" i="2"/>
  <c r="BU328" i="2"/>
  <c r="BU321" i="2"/>
  <c r="BW321" i="2"/>
  <c r="BU319" i="2"/>
  <c r="BW319" i="2"/>
  <c r="BW318" i="2"/>
  <c r="BU318" i="2"/>
  <c r="BW315" i="2"/>
  <c r="BU315" i="2"/>
  <c r="BW323" i="2"/>
  <c r="BU323" i="2"/>
  <c r="BW317" i="2"/>
  <c r="BU317" i="2"/>
  <c r="BU316" i="2"/>
  <c r="BW316" i="2"/>
  <c r="BU322" i="2"/>
  <c r="BW322" i="2"/>
  <c r="BW320" i="2"/>
  <c r="BU320" i="2"/>
  <c r="BU310" i="2"/>
  <c r="BW310" i="2"/>
  <c r="BW311" i="2"/>
  <c r="BU311" i="2"/>
  <c r="BW312" i="2"/>
  <c r="BW309" i="2"/>
  <c r="BU309" i="2"/>
  <c r="BU308" i="2"/>
  <c r="BW308" i="2"/>
  <c r="BW306" i="2"/>
  <c r="BU306" i="2"/>
  <c r="BU305" i="2"/>
  <c r="BW305" i="2"/>
  <c r="BU307" i="2"/>
  <c r="BW307" i="2"/>
  <c r="BU304" i="2"/>
  <c r="BW304" i="2"/>
  <c r="BW299" i="2"/>
  <c r="BU299" i="2"/>
  <c r="BU298" i="2"/>
  <c r="BW298" i="2"/>
  <c r="BU302" i="2"/>
  <c r="BW302" i="2"/>
  <c r="BW300" i="2"/>
  <c r="BU300" i="2"/>
  <c r="BW301" i="2"/>
  <c r="BW297" i="2"/>
  <c r="BU297" i="2"/>
  <c r="BU293" i="2"/>
  <c r="BW292" i="2"/>
  <c r="BU292" i="2"/>
  <c r="BW291" i="2"/>
  <c r="BU291" i="2"/>
  <c r="BW289" i="2"/>
  <c r="BU289" i="2"/>
  <c r="BW288" i="2"/>
  <c r="BU288" i="2"/>
  <c r="BU285" i="2"/>
  <c r="BW285" i="2"/>
  <c r="BW286" i="2"/>
  <c r="BU286" i="2"/>
  <c r="BW283" i="2"/>
  <c r="BU283" i="2"/>
  <c r="BU282" i="2"/>
  <c r="BW282" i="2"/>
  <c r="BW284" i="2"/>
  <c r="BU284" i="2"/>
  <c r="BU279" i="2"/>
  <c r="BW279" i="2"/>
  <c r="BW280" i="2"/>
  <c r="BU280" i="2"/>
  <c r="BW277" i="2"/>
  <c r="BU277" i="2"/>
  <c r="BU276" i="2"/>
  <c r="BW276" i="2"/>
  <c r="BW278" i="2"/>
  <c r="BU278" i="2"/>
  <c r="BW272" i="2"/>
  <c r="BU272" i="2"/>
  <c r="BW273" i="2"/>
  <c r="BW274" i="2"/>
  <c r="BW271" i="2"/>
  <c r="BW270" i="2"/>
  <c r="BU270" i="2"/>
  <c r="BU254" i="2"/>
  <c r="BW254" i="2"/>
  <c r="BW267" i="2"/>
  <c r="BU267" i="2"/>
  <c r="BU265" i="2"/>
  <c r="BW265" i="2"/>
  <c r="BW253" i="2"/>
  <c r="BU253" i="2"/>
  <c r="BU256" i="2"/>
  <c r="BW256" i="2"/>
  <c r="BW258" i="2"/>
  <c r="BU258" i="2"/>
  <c r="BU257" i="2"/>
  <c r="BW257" i="2"/>
  <c r="BU255" i="2"/>
  <c r="BW255" i="2"/>
  <c r="BW261" i="2"/>
  <c r="BU261" i="2"/>
  <c r="BU259" i="2"/>
  <c r="BW259" i="2"/>
  <c r="BW252" i="2"/>
  <c r="BU252" i="2"/>
  <c r="BW264" i="2"/>
  <c r="BU264" i="2"/>
  <c r="BW262" i="2"/>
  <c r="BU262" i="2"/>
  <c r="BU251" i="2"/>
  <c r="BW251" i="2"/>
  <c r="BW266" i="2"/>
  <c r="BW263" i="2"/>
  <c r="BW260" i="2"/>
  <c r="BW250" i="2"/>
  <c r="BU250" i="2"/>
  <c r="BU247" i="2"/>
  <c r="BW247" i="2"/>
  <c r="BU236" i="2"/>
  <c r="BW236" i="2"/>
  <c r="BW244" i="2"/>
  <c r="BU244" i="2"/>
  <c r="BW234" i="2"/>
  <c r="BU234" i="2"/>
  <c r="BU232" i="2"/>
  <c r="BW232" i="2"/>
  <c r="BW246" i="2"/>
  <c r="BU246" i="2"/>
  <c r="BU245" i="2"/>
  <c r="BW245" i="2"/>
  <c r="BW235" i="2"/>
  <c r="BU235" i="2"/>
  <c r="BW237" i="2"/>
  <c r="BU237" i="2"/>
  <c r="BU248" i="2"/>
  <c r="BW248" i="2"/>
  <c r="BU239" i="2"/>
  <c r="BW239" i="2"/>
  <c r="BW238" i="2"/>
  <c r="BU238" i="2"/>
  <c r="BW228" i="2"/>
  <c r="BU228" i="2"/>
  <c r="BW240" i="2"/>
  <c r="BU240" i="2"/>
  <c r="BW243" i="2"/>
  <c r="BU243" i="2"/>
  <c r="BW241" i="2"/>
  <c r="BU241" i="2"/>
  <c r="BW231" i="2"/>
  <c r="BU231" i="2"/>
  <c r="BW229" i="2"/>
  <c r="BU229" i="2"/>
  <c r="BW242" i="2"/>
  <c r="BW233" i="2"/>
  <c r="BW230" i="2"/>
  <c r="BW227" i="2"/>
  <c r="BU222" i="2"/>
  <c r="BW222" i="2"/>
  <c r="BU225" i="2"/>
  <c r="BW225" i="2"/>
  <c r="BU221" i="2"/>
  <c r="BU224" i="2"/>
  <c r="BU220" i="2"/>
  <c r="BU223" i="2"/>
  <c r="BU226" i="2"/>
  <c r="BU218" i="2"/>
  <c r="BW218" i="2"/>
  <c r="BW214" i="2"/>
  <c r="BU214" i="2"/>
  <c r="BU213" i="2"/>
  <c r="BW213" i="2"/>
  <c r="BW217" i="2"/>
  <c r="BU217" i="2"/>
  <c r="BU216" i="2"/>
  <c r="BW216" i="2"/>
  <c r="BU215" i="2"/>
  <c r="BW215" i="2"/>
  <c r="BW212" i="2"/>
  <c r="BU212" i="2"/>
  <c r="BW210" i="2"/>
  <c r="BU210" i="2"/>
  <c r="BU209" i="2"/>
  <c r="BW209" i="2"/>
  <c r="BU208" i="2"/>
  <c r="BW208" i="2"/>
  <c r="BU206" i="2"/>
  <c r="BW206" i="2"/>
  <c r="BW207" i="2"/>
  <c r="BU207" i="2"/>
  <c r="BW205" i="2"/>
  <c r="BU205" i="2"/>
  <c r="BU204" i="2"/>
  <c r="BW204" i="2"/>
  <c r="BW202" i="2"/>
  <c r="BU202" i="2"/>
  <c r="BU197" i="2"/>
  <c r="BW197" i="2"/>
  <c r="BW198" i="2"/>
  <c r="BU198" i="2"/>
  <c r="BW199" i="2"/>
  <c r="BW196" i="2"/>
  <c r="BU196" i="2"/>
  <c r="BW194" i="2"/>
  <c r="BU194" i="2"/>
  <c r="BW180" i="2"/>
  <c r="BU180" i="2"/>
  <c r="BW173" i="2"/>
  <c r="BU173" i="2"/>
  <c r="BW183" i="2"/>
  <c r="BU183" i="2"/>
  <c r="BW179" i="2"/>
  <c r="BU179" i="2"/>
  <c r="BW176" i="2"/>
  <c r="BU176" i="2"/>
  <c r="BW191" i="2"/>
  <c r="BU191" i="2"/>
  <c r="BW177" i="2"/>
  <c r="BU177" i="2"/>
  <c r="BW192" i="2"/>
  <c r="BU192" i="2"/>
  <c r="BW188" i="2"/>
  <c r="BU188" i="2"/>
  <c r="BW174" i="2"/>
  <c r="BU174" i="2"/>
  <c r="BW189" i="2"/>
  <c r="BU189" i="2"/>
  <c r="BU185" i="2"/>
  <c r="BW185" i="2"/>
  <c r="BU186" i="2"/>
  <c r="BW186" i="2"/>
  <c r="BW182" i="2"/>
  <c r="BU182" i="2"/>
  <c r="BW171" i="2"/>
  <c r="BU171" i="2"/>
  <c r="BU170" i="2"/>
  <c r="BW170" i="2"/>
  <c r="BU167" i="2"/>
  <c r="BW167" i="2"/>
  <c r="BU158" i="2"/>
  <c r="BW158" i="2"/>
  <c r="BW153" i="2"/>
  <c r="BU153" i="2"/>
  <c r="BW159" i="2"/>
  <c r="BU159" i="2"/>
  <c r="BU161" i="2"/>
  <c r="BW161" i="2"/>
  <c r="BW156" i="2"/>
  <c r="BU156" i="2"/>
  <c r="BW162" i="2"/>
  <c r="BU162" i="2"/>
  <c r="BU152" i="2"/>
  <c r="BW152" i="2"/>
  <c r="BW165" i="2"/>
  <c r="BU165" i="2"/>
  <c r="BW166" i="2"/>
  <c r="BW163" i="2"/>
  <c r="BW160" i="2"/>
  <c r="BW157" i="2"/>
  <c r="BW154" i="2"/>
  <c r="BW164" i="2"/>
  <c r="BW148" i="2"/>
  <c r="BU148" i="2"/>
  <c r="BU147" i="2"/>
  <c r="BW147" i="2"/>
  <c r="BU149" i="2"/>
  <c r="BW149" i="2"/>
  <c r="BW151" i="2"/>
  <c r="BU151" i="2"/>
  <c r="BU150" i="2"/>
  <c r="BW150" i="2"/>
  <c r="BU143" i="2"/>
  <c r="BW143" i="2"/>
  <c r="BU145" i="2"/>
  <c r="BW144" i="2"/>
  <c r="BW142" i="2"/>
  <c r="BW141" i="2"/>
  <c r="BU141" i="2"/>
  <c r="BW139" i="2"/>
  <c r="BU139" i="2"/>
  <c r="BW140" i="2"/>
  <c r="BW137" i="2"/>
  <c r="BU137" i="2"/>
  <c r="BU136" i="2"/>
  <c r="BW136" i="2"/>
  <c r="BU135" i="2"/>
  <c r="BU133" i="2"/>
  <c r="BW133" i="2"/>
  <c r="BU130" i="2"/>
  <c r="BW130" i="2"/>
  <c r="BU127" i="2"/>
  <c r="BW127" i="2"/>
  <c r="BU124" i="2"/>
  <c r="BW124" i="2"/>
  <c r="BU128" i="2"/>
  <c r="BU125" i="2"/>
  <c r="BW122" i="2"/>
  <c r="BW121" i="2"/>
  <c r="BU121" i="2"/>
  <c r="BW119" i="2"/>
  <c r="BU119" i="2"/>
  <c r="BW117" i="2"/>
  <c r="BU117" i="2"/>
  <c r="BU113" i="2"/>
  <c r="BW113" i="2"/>
  <c r="BW103" i="2"/>
  <c r="BU103" i="2"/>
  <c r="BU101" i="2"/>
  <c r="BW101" i="2"/>
  <c r="BW105" i="2"/>
  <c r="BU105" i="2"/>
  <c r="BW106" i="2"/>
  <c r="BU106" i="2"/>
  <c r="BU104" i="2"/>
  <c r="BW104" i="2"/>
  <c r="BW109" i="2"/>
  <c r="BU109" i="2"/>
  <c r="BU99" i="2"/>
  <c r="BW99" i="2"/>
  <c r="BW112" i="2"/>
  <c r="BU112" i="2"/>
  <c r="BU107" i="2"/>
  <c r="BW107" i="2"/>
  <c r="BW100" i="2"/>
  <c r="BU100" i="2"/>
  <c r="BU115" i="2"/>
  <c r="BW115" i="2"/>
  <c r="BU110" i="2"/>
  <c r="BW110" i="2"/>
  <c r="BU102" i="2"/>
  <c r="BW102" i="2"/>
  <c r="BW114" i="2"/>
  <c r="BW111" i="2"/>
  <c r="BW108" i="2"/>
  <c r="BW98" i="2"/>
  <c r="BU98" i="2"/>
  <c r="BW84" i="2"/>
  <c r="BU84" i="2"/>
  <c r="BU80" i="2"/>
  <c r="BW80" i="2"/>
  <c r="BW93" i="2"/>
  <c r="BU93" i="2"/>
  <c r="BU88" i="2"/>
  <c r="BW88" i="2"/>
  <c r="BU94" i="2"/>
  <c r="BW94" i="2"/>
  <c r="BU92" i="2"/>
  <c r="BW92" i="2"/>
  <c r="BW90" i="2"/>
  <c r="BU90" i="2"/>
  <c r="BU86" i="2"/>
  <c r="BW86" i="2"/>
  <c r="BU82" i="2"/>
  <c r="BW82" i="2"/>
  <c r="BW66" i="2"/>
  <c r="BU66" i="2"/>
  <c r="BW72" i="2"/>
  <c r="BU72" i="2"/>
  <c r="BW77" i="2"/>
  <c r="BU81" i="2"/>
  <c r="BP76" i="2"/>
  <c r="BS70" i="2"/>
  <c r="BV70" i="2" s="1"/>
  <c r="BU57" i="2"/>
  <c r="BS55" i="2"/>
  <c r="BV55" i="2" s="1"/>
  <c r="BW52" i="2"/>
  <c r="BS49" i="2"/>
  <c r="BV49" i="2" s="1"/>
  <c r="BS43" i="2"/>
  <c r="BV43" i="2" s="1"/>
  <c r="BW40" i="2"/>
  <c r="BS37" i="2"/>
  <c r="BV37" i="2" s="1"/>
  <c r="BW34" i="2"/>
  <c r="BS31" i="2"/>
  <c r="BV31" i="2" s="1"/>
  <c r="BW28" i="2"/>
  <c r="BS25" i="2"/>
  <c r="BV25" i="2" s="1"/>
  <c r="BW22" i="2"/>
  <c r="BS19" i="2"/>
  <c r="BV19" i="2" s="1"/>
  <c r="BW16" i="2"/>
  <c r="BU13" i="2"/>
  <c r="BW13" i="2"/>
  <c r="BU12" i="2"/>
  <c r="BW12" i="2"/>
  <c r="BS94" i="2"/>
  <c r="BV94" i="2" s="1"/>
  <c r="BU91" i="2"/>
  <c r="BS88" i="2"/>
  <c r="BV88" i="2" s="1"/>
  <c r="BS82" i="2"/>
  <c r="BV82" i="2" s="1"/>
  <c r="BU78" i="2"/>
  <c r="BP73" i="2"/>
  <c r="BP67" i="2"/>
  <c r="BU60" i="2"/>
  <c r="BU51" i="2"/>
  <c r="BU45" i="2"/>
  <c r="BU39" i="2"/>
  <c r="BU33" i="2"/>
  <c r="BU27" i="2"/>
  <c r="BU21" i="2"/>
  <c r="BW14" i="2"/>
  <c r="BU14" i="2"/>
  <c r="BU10" i="2"/>
  <c r="BW10" i="2"/>
  <c r="BU75" i="2"/>
  <c r="BP70" i="2"/>
  <c r="BU63" i="2"/>
  <c r="BS58" i="2"/>
  <c r="BV58" i="2" s="1"/>
  <c r="BW50" i="2"/>
  <c r="BU50" i="2"/>
  <c r="BW44" i="2"/>
  <c r="BU44" i="2"/>
  <c r="BW38" i="2"/>
  <c r="BU38" i="2"/>
  <c r="BW32" i="2"/>
  <c r="BU32" i="2"/>
  <c r="BW26" i="2"/>
  <c r="BU26" i="2"/>
  <c r="BW20" i="2"/>
  <c r="BU20" i="2"/>
  <c r="BW11" i="2"/>
  <c r="BU11" i="2"/>
  <c r="BW59" i="2"/>
  <c r="BS64" i="2"/>
  <c r="BV64" i="2" s="1"/>
  <c r="BU54" i="2"/>
  <c r="BS13" i="2"/>
  <c r="BV13" i="2" s="1"/>
  <c r="BP79" i="2"/>
  <c r="BS67" i="2"/>
  <c r="BV67" i="2" s="1"/>
  <c r="BP61" i="2"/>
  <c r="BW53" i="2"/>
  <c r="BU53" i="2"/>
  <c r="BW47" i="2"/>
  <c r="BU47" i="2"/>
  <c r="BW41" i="2"/>
  <c r="BU41" i="2"/>
  <c r="BW35" i="2"/>
  <c r="BU35" i="2"/>
  <c r="BW29" i="2"/>
  <c r="BU29" i="2"/>
  <c r="BW23" i="2"/>
  <c r="BU23" i="2"/>
  <c r="BW17" i="2"/>
  <c r="BU17" i="2"/>
  <c r="BU15" i="2"/>
  <c r="BW15" i="2"/>
  <c r="BS10" i="2"/>
  <c r="BV10" i="2" s="1"/>
  <c r="BS85" i="2"/>
  <c r="BV85" i="2" s="1"/>
  <c r="BU69" i="2"/>
  <c r="BW62" i="2"/>
  <c r="BP58" i="2"/>
  <c r="BU48" i="2"/>
  <c r="BU36" i="2"/>
  <c r="BU30" i="2"/>
  <c r="BU24" i="2"/>
  <c r="BU18" i="2"/>
  <c r="BP64" i="2"/>
  <c r="BS91" i="2"/>
  <c r="BV91" i="2" s="1"/>
  <c r="BS76" i="2"/>
  <c r="BV76" i="2" s="1"/>
  <c r="BW74" i="2"/>
  <c r="BU42" i="2"/>
  <c r="BW89" i="2"/>
  <c r="BW83" i="2"/>
  <c r="BS73" i="2"/>
  <c r="BV73" i="2" s="1"/>
  <c r="BW71" i="2"/>
  <c r="BU87" i="2"/>
  <c r="BW68" i="2"/>
  <c r="BW46" i="2"/>
  <c r="BW9" i="2"/>
  <c r="BU9" i="2"/>
  <c r="BW7" i="2"/>
  <c r="BU7" i="2"/>
  <c r="BU6" i="2"/>
  <c r="BW5" i="2"/>
  <c r="BU5" i="2"/>
  <c r="K67" i="4"/>
  <c r="K66" i="4"/>
  <c r="K65" i="4"/>
  <c r="B65" i="4"/>
  <c r="K64" i="4"/>
  <c r="B64" i="4"/>
  <c r="K63" i="4"/>
  <c r="M45" i="4"/>
  <c r="M44" i="4"/>
  <c r="M43" i="4"/>
  <c r="M42" i="4"/>
  <c r="M41" i="4"/>
  <c r="M40" i="4"/>
  <c r="M39" i="4"/>
  <c r="M38" i="4"/>
  <c r="H38" i="4"/>
  <c r="E38" i="4"/>
  <c r="B38" i="4"/>
  <c r="M37" i="4"/>
  <c r="H37" i="4"/>
  <c r="E37" i="4"/>
  <c r="B37" i="4"/>
  <c r="H36" i="4"/>
  <c r="E36" i="4"/>
  <c r="B36" i="4"/>
  <c r="M35" i="4"/>
  <c r="H35" i="4"/>
  <c r="E35" i="4"/>
  <c r="B35" i="4"/>
  <c r="H34" i="4"/>
  <c r="E34" i="4"/>
  <c r="B34" i="4"/>
  <c r="E13" i="4"/>
  <c r="E12" i="4"/>
  <c r="E11" i="4"/>
  <c r="E10" i="4"/>
  <c r="E9" i="4"/>
  <c r="H8" i="4"/>
  <c r="E8" i="4"/>
  <c r="B8" i="4"/>
  <c r="H7" i="4"/>
  <c r="E7" i="4"/>
  <c r="B7" i="4"/>
  <c r="H6" i="4"/>
  <c r="E6" i="4"/>
  <c r="B6" i="4"/>
  <c r="H5" i="4"/>
  <c r="E5" i="4"/>
  <c r="B5" i="4"/>
  <c r="H4" i="4"/>
  <c r="BV415" i="2"/>
  <c r="BU415" i="2"/>
  <c r="BV401" i="2"/>
  <c r="BU401" i="2"/>
  <c r="BV400" i="2"/>
  <c r="BU400" i="2"/>
  <c r="BV399" i="2"/>
  <c r="BU399" i="2"/>
  <c r="M399" i="2"/>
  <c r="BV398" i="2"/>
  <c r="BU398" i="2"/>
  <c r="M398" i="2"/>
  <c r="BV397" i="2"/>
  <c r="BU397" i="2"/>
  <c r="BV396" i="2"/>
  <c r="BU396" i="2"/>
  <c r="BV395" i="2"/>
  <c r="BU395" i="2"/>
  <c r="BV394" i="2"/>
  <c r="BU394" i="2"/>
  <c r="BV393" i="2"/>
  <c r="BU393" i="2"/>
  <c r="BV392" i="2"/>
  <c r="BU392" i="2"/>
  <c r="BV391" i="2"/>
  <c r="BU391" i="2"/>
  <c r="BV390" i="2"/>
  <c r="BU390" i="2"/>
  <c r="AN390" i="2"/>
  <c r="M397" i="2" s="1"/>
  <c r="AH390" i="2"/>
  <c r="AC390" i="2"/>
  <c r="AA390" i="2"/>
  <c r="M34" i="4" s="1"/>
  <c r="BV389" i="2"/>
  <c r="BU389" i="2"/>
  <c r="BV388" i="2"/>
  <c r="BU388" i="2"/>
  <c r="T387" i="2"/>
  <c r="S387" i="2"/>
  <c r="R387" i="2"/>
  <c r="Q387" i="2"/>
  <c r="Z387" i="2" s="1"/>
  <c r="P387" i="2"/>
  <c r="Y387" i="2" s="1"/>
  <c r="O387" i="2"/>
  <c r="X387" i="2" s="1"/>
  <c r="G387" i="2"/>
  <c r="T386" i="2"/>
  <c r="S386" i="2"/>
  <c r="R386" i="2"/>
  <c r="Q386" i="2"/>
  <c r="Z386" i="2" s="1"/>
  <c r="P386" i="2"/>
  <c r="Y386" i="2" s="1"/>
  <c r="O386" i="2"/>
  <c r="G386" i="2"/>
  <c r="J386" i="2" s="1"/>
  <c r="T385" i="2"/>
  <c r="S385" i="2"/>
  <c r="R385" i="2"/>
  <c r="Q385" i="2"/>
  <c r="P385" i="2"/>
  <c r="V385" i="2" s="1"/>
  <c r="O385" i="2"/>
  <c r="G385" i="2"/>
  <c r="I385" i="2" s="1"/>
  <c r="T384" i="2"/>
  <c r="S384" i="2"/>
  <c r="R384" i="2"/>
  <c r="Q384" i="2"/>
  <c r="W384" i="2" s="1"/>
  <c r="P384" i="2"/>
  <c r="V384" i="2" s="1"/>
  <c r="O384" i="2"/>
  <c r="U384" i="2" s="1"/>
  <c r="G384" i="2"/>
  <c r="AE383" i="2"/>
  <c r="S383" i="2" s="1"/>
  <c r="T383" i="2"/>
  <c r="R383" i="2"/>
  <c r="Q383" i="2"/>
  <c r="Z383" i="2" s="1"/>
  <c r="O383" i="2"/>
  <c r="X383" i="2" s="1"/>
  <c r="G383" i="2"/>
  <c r="T382" i="2"/>
  <c r="S382" i="2"/>
  <c r="R382" i="2"/>
  <c r="Q382" i="2"/>
  <c r="Z382" i="2" s="1"/>
  <c r="P382" i="2"/>
  <c r="Y382" i="2" s="1"/>
  <c r="O382" i="2"/>
  <c r="G382" i="2"/>
  <c r="T381" i="2"/>
  <c r="S381" i="2"/>
  <c r="R381" i="2"/>
  <c r="Q381" i="2"/>
  <c r="Z381" i="2" s="1"/>
  <c r="P381" i="2"/>
  <c r="V381" i="2" s="1"/>
  <c r="O381" i="2"/>
  <c r="G381" i="2"/>
  <c r="J381" i="2" s="1"/>
  <c r="T380" i="2"/>
  <c r="S380" i="2"/>
  <c r="R380" i="2"/>
  <c r="Q380" i="2"/>
  <c r="P380" i="2"/>
  <c r="V380" i="2" s="1"/>
  <c r="O380" i="2"/>
  <c r="G380" i="2"/>
  <c r="I380" i="2" s="1"/>
  <c r="T379" i="2"/>
  <c r="S379" i="2"/>
  <c r="R379" i="2"/>
  <c r="Q379" i="2"/>
  <c r="W379" i="2" s="1"/>
  <c r="P379" i="2"/>
  <c r="V379" i="2" s="1"/>
  <c r="O379" i="2"/>
  <c r="G379" i="2"/>
  <c r="T378" i="2"/>
  <c r="S378" i="2"/>
  <c r="R378" i="2"/>
  <c r="Q378" i="2"/>
  <c r="Z378" i="2" s="1"/>
  <c r="P378" i="2"/>
  <c r="Y378" i="2" s="1"/>
  <c r="O378" i="2"/>
  <c r="X378" i="2" s="1"/>
  <c r="T377" i="2"/>
  <c r="S377" i="2"/>
  <c r="R377" i="2"/>
  <c r="Q377" i="2"/>
  <c r="W377" i="2" s="1"/>
  <c r="P377" i="2"/>
  <c r="Y377" i="2" s="1"/>
  <c r="O377" i="2"/>
  <c r="X377" i="2" s="1"/>
  <c r="G377" i="2"/>
  <c r="J377" i="2" s="1"/>
  <c r="T376" i="2"/>
  <c r="S376" i="2"/>
  <c r="R376" i="2"/>
  <c r="Q376" i="2"/>
  <c r="P376" i="2"/>
  <c r="Y376" i="2" s="1"/>
  <c r="O376" i="2"/>
  <c r="X376" i="2" s="1"/>
  <c r="G376" i="2"/>
  <c r="I376" i="2" s="1"/>
  <c r="T375" i="2"/>
  <c r="S375" i="2"/>
  <c r="R375" i="2"/>
  <c r="Q375" i="2"/>
  <c r="Z375" i="2" s="1"/>
  <c r="P375" i="2"/>
  <c r="Y375" i="2" s="1"/>
  <c r="O375" i="2"/>
  <c r="U375" i="2" s="1"/>
  <c r="G375" i="2"/>
  <c r="T374" i="2"/>
  <c r="S374" i="2"/>
  <c r="R374" i="2"/>
  <c r="Q374" i="2"/>
  <c r="Z374" i="2" s="1"/>
  <c r="P374" i="2"/>
  <c r="Y374" i="2" s="1"/>
  <c r="O374" i="2"/>
  <c r="E374" i="2"/>
  <c r="G374" i="2" s="1"/>
  <c r="T373" i="2"/>
  <c r="S373" i="2"/>
  <c r="R373" i="2"/>
  <c r="Q373" i="2"/>
  <c r="W373" i="2" s="1"/>
  <c r="P373" i="2"/>
  <c r="V373" i="2" s="1"/>
  <c r="O373" i="2"/>
  <c r="X373" i="2" s="1"/>
  <c r="G373" i="2"/>
  <c r="T372" i="2"/>
  <c r="S372" i="2"/>
  <c r="R372" i="2"/>
  <c r="Q372" i="2"/>
  <c r="W372" i="2" s="1"/>
  <c r="P372" i="2"/>
  <c r="Y372" i="2" s="1"/>
  <c r="O372" i="2"/>
  <c r="X372" i="2" s="1"/>
  <c r="G372" i="2"/>
  <c r="J372" i="2" s="1"/>
  <c r="T371" i="2"/>
  <c r="S371" i="2"/>
  <c r="R371" i="2"/>
  <c r="Q371" i="2"/>
  <c r="P371" i="2"/>
  <c r="Y371" i="2" s="1"/>
  <c r="O371" i="2"/>
  <c r="X371" i="2" s="1"/>
  <c r="G371" i="2"/>
  <c r="I371" i="2" s="1"/>
  <c r="AG370" i="2"/>
  <c r="O370" i="2" s="1"/>
  <c r="T370" i="2"/>
  <c r="S370" i="2"/>
  <c r="Q370" i="2"/>
  <c r="W370" i="2" s="1"/>
  <c r="P370" i="2"/>
  <c r="V370" i="2" s="1"/>
  <c r="T369" i="2"/>
  <c r="S369" i="2"/>
  <c r="R369" i="2"/>
  <c r="Q369" i="2"/>
  <c r="W369" i="2" s="1"/>
  <c r="P369" i="2"/>
  <c r="V369" i="2" s="1"/>
  <c r="O369" i="2"/>
  <c r="U369" i="2" s="1"/>
  <c r="T368" i="2"/>
  <c r="S368" i="2"/>
  <c r="R368" i="2"/>
  <c r="Q368" i="2"/>
  <c r="Z368" i="2" s="1"/>
  <c r="P368" i="2"/>
  <c r="Y368" i="2" s="1"/>
  <c r="O368" i="2"/>
  <c r="G368" i="2"/>
  <c r="J368" i="2" s="1"/>
  <c r="T367" i="2"/>
  <c r="S367" i="2"/>
  <c r="R367" i="2"/>
  <c r="Q367" i="2"/>
  <c r="P367" i="2"/>
  <c r="V367" i="2" s="1"/>
  <c r="O367" i="2"/>
  <c r="X367" i="2" s="1"/>
  <c r="G367" i="2"/>
  <c r="T366" i="2"/>
  <c r="S366" i="2"/>
  <c r="R366" i="2"/>
  <c r="Q366" i="2"/>
  <c r="W366" i="2" s="1"/>
  <c r="P366" i="2"/>
  <c r="Y366" i="2" s="1"/>
  <c r="O366" i="2"/>
  <c r="X366" i="2" s="1"/>
  <c r="I366" i="2"/>
  <c r="G366" i="2"/>
  <c r="T365" i="2"/>
  <c r="S365" i="2"/>
  <c r="R365" i="2"/>
  <c r="Q365" i="2"/>
  <c r="P365" i="2"/>
  <c r="Y365" i="2" s="1"/>
  <c r="O365" i="2"/>
  <c r="G365" i="2"/>
  <c r="I365" i="2" s="1"/>
  <c r="T364" i="2"/>
  <c r="S364" i="2"/>
  <c r="R364" i="2"/>
  <c r="Q364" i="2"/>
  <c r="Z364" i="2" s="1"/>
  <c r="P364" i="2"/>
  <c r="V364" i="2" s="1"/>
  <c r="O364" i="2"/>
  <c r="U364" i="2" s="1"/>
  <c r="G364" i="2"/>
  <c r="T363" i="2"/>
  <c r="S363" i="2"/>
  <c r="R363" i="2"/>
  <c r="Q363" i="2"/>
  <c r="W363" i="2" s="1"/>
  <c r="P363" i="2"/>
  <c r="Y363" i="2" s="1"/>
  <c r="O363" i="2"/>
  <c r="G363" i="2"/>
  <c r="J363" i="2" s="1"/>
  <c r="T362" i="2"/>
  <c r="S362" i="2"/>
  <c r="R362" i="2"/>
  <c r="Q362" i="2"/>
  <c r="P362" i="2"/>
  <c r="V362" i="2" s="1"/>
  <c r="O362" i="2"/>
  <c r="G362" i="2"/>
  <c r="J362" i="2" s="1"/>
  <c r="T361" i="2"/>
  <c r="S361" i="2"/>
  <c r="R361" i="2"/>
  <c r="Q361" i="2"/>
  <c r="W361" i="2" s="1"/>
  <c r="P361" i="2"/>
  <c r="V361" i="2" s="1"/>
  <c r="O361" i="2"/>
  <c r="G361" i="2"/>
  <c r="T360" i="2"/>
  <c r="S360" i="2"/>
  <c r="R360" i="2"/>
  <c r="Q360" i="2"/>
  <c r="W360" i="2" s="1"/>
  <c r="P360" i="2"/>
  <c r="Y360" i="2" s="1"/>
  <c r="O360" i="2"/>
  <c r="X360" i="2" s="1"/>
  <c r="G360" i="2"/>
  <c r="J360" i="2" s="1"/>
  <c r="T359" i="2"/>
  <c r="S359" i="2"/>
  <c r="R359" i="2"/>
  <c r="Q359" i="2"/>
  <c r="Z359" i="2" s="1"/>
  <c r="P359" i="2"/>
  <c r="Y359" i="2" s="1"/>
  <c r="O359" i="2"/>
  <c r="E359" i="2"/>
  <c r="T358" i="2"/>
  <c r="S358" i="2"/>
  <c r="R358" i="2"/>
  <c r="Q358" i="2"/>
  <c r="W358" i="2" s="1"/>
  <c r="P358" i="2"/>
  <c r="O358" i="2"/>
  <c r="G358" i="2"/>
  <c r="J358" i="2" s="1"/>
  <c r="T357" i="2"/>
  <c r="S357" i="2"/>
  <c r="R357" i="2"/>
  <c r="Q357" i="2"/>
  <c r="Z357" i="2" s="1"/>
  <c r="P357" i="2"/>
  <c r="V357" i="2" s="1"/>
  <c r="O357" i="2"/>
  <c r="G357" i="2"/>
  <c r="J357" i="2" s="1"/>
  <c r="T356" i="2"/>
  <c r="S356" i="2"/>
  <c r="R356" i="2"/>
  <c r="Q356" i="2"/>
  <c r="W356" i="2" s="1"/>
  <c r="P356" i="2"/>
  <c r="V356" i="2" s="1"/>
  <c r="O356" i="2"/>
  <c r="G356" i="2"/>
  <c r="T355" i="2"/>
  <c r="S355" i="2"/>
  <c r="R355" i="2"/>
  <c r="Q355" i="2"/>
  <c r="W355" i="2" s="1"/>
  <c r="P355" i="2"/>
  <c r="O355" i="2"/>
  <c r="G355" i="2"/>
  <c r="J355" i="2" s="1"/>
  <c r="T354" i="2"/>
  <c r="S354" i="2"/>
  <c r="R354" i="2"/>
  <c r="Q354" i="2"/>
  <c r="P354" i="2"/>
  <c r="O354" i="2"/>
  <c r="G354" i="2"/>
  <c r="I354" i="2" s="1"/>
  <c r="T353" i="2"/>
  <c r="S353" i="2"/>
  <c r="R353" i="2"/>
  <c r="Q353" i="2"/>
  <c r="W353" i="2" s="1"/>
  <c r="P353" i="2"/>
  <c r="V353" i="2" s="1"/>
  <c r="O353" i="2"/>
  <c r="U353" i="2" s="1"/>
  <c r="G353" i="2"/>
  <c r="T352" i="2"/>
  <c r="S352" i="2"/>
  <c r="R352" i="2"/>
  <c r="Q352" i="2"/>
  <c r="Z352" i="2" s="1"/>
  <c r="P352" i="2"/>
  <c r="Y352" i="2" s="1"/>
  <c r="O352" i="2"/>
  <c r="G352" i="2"/>
  <c r="T351" i="2"/>
  <c r="S351" i="2"/>
  <c r="R351" i="2"/>
  <c r="Q351" i="2"/>
  <c r="W351" i="2" s="1"/>
  <c r="P351" i="2"/>
  <c r="V351" i="2" s="1"/>
  <c r="O351" i="2"/>
  <c r="X351" i="2" s="1"/>
  <c r="T350" i="2"/>
  <c r="S350" i="2"/>
  <c r="R350" i="2"/>
  <c r="Q350" i="2"/>
  <c r="P350" i="2"/>
  <c r="V350" i="2" s="1"/>
  <c r="O350" i="2"/>
  <c r="T349" i="2"/>
  <c r="S349" i="2"/>
  <c r="R349" i="2"/>
  <c r="Q349" i="2"/>
  <c r="W349" i="2" s="1"/>
  <c r="P349" i="2"/>
  <c r="V349" i="2" s="1"/>
  <c r="O349" i="2"/>
  <c r="X349" i="2" s="1"/>
  <c r="AG348" i="2"/>
  <c r="R348" i="2" s="1"/>
  <c r="T348" i="2"/>
  <c r="S348" i="2"/>
  <c r="Q348" i="2"/>
  <c r="Z348" i="2" s="1"/>
  <c r="P348" i="2"/>
  <c r="T347" i="2"/>
  <c r="S347" i="2"/>
  <c r="R347" i="2"/>
  <c r="Q347" i="2"/>
  <c r="P347" i="2"/>
  <c r="V347" i="2" s="1"/>
  <c r="O347" i="2"/>
  <c r="U347" i="2" s="1"/>
  <c r="AG346" i="2"/>
  <c r="R346" i="2" s="1"/>
  <c r="T346" i="2"/>
  <c r="S346" i="2"/>
  <c r="Q346" i="2"/>
  <c r="Z346" i="2" s="1"/>
  <c r="P346" i="2"/>
  <c r="O346" i="2"/>
  <c r="U346" i="2" s="1"/>
  <c r="G346" i="2"/>
  <c r="J346" i="2" s="1"/>
  <c r="T345" i="2"/>
  <c r="S345" i="2"/>
  <c r="R345" i="2"/>
  <c r="Q345" i="2"/>
  <c r="P345" i="2"/>
  <c r="V345" i="2" s="1"/>
  <c r="O345" i="2"/>
  <c r="K345" i="2"/>
  <c r="G345" i="2"/>
  <c r="J345" i="2" s="1"/>
  <c r="T344" i="2"/>
  <c r="S344" i="2"/>
  <c r="R344" i="2"/>
  <c r="Q344" i="2"/>
  <c r="Z344" i="2" s="1"/>
  <c r="P344" i="2"/>
  <c r="Y344" i="2" s="1"/>
  <c r="O344" i="2"/>
  <c r="G344" i="2"/>
  <c r="I344" i="2" s="1"/>
  <c r="T343" i="2"/>
  <c r="S343" i="2"/>
  <c r="R343" i="2"/>
  <c r="Q343" i="2"/>
  <c r="P343" i="2"/>
  <c r="Y343" i="2" s="1"/>
  <c r="O343" i="2"/>
  <c r="G343" i="2"/>
  <c r="T342" i="2"/>
  <c r="S342" i="2"/>
  <c r="R342" i="2"/>
  <c r="Q342" i="2"/>
  <c r="P342" i="2"/>
  <c r="V342" i="2" s="1"/>
  <c r="O342" i="2"/>
  <c r="E342" i="2"/>
  <c r="T341" i="2"/>
  <c r="S341" i="2"/>
  <c r="R341" i="2"/>
  <c r="Q341" i="2"/>
  <c r="W341" i="2" s="1"/>
  <c r="P341" i="2"/>
  <c r="V341" i="2" s="1"/>
  <c r="O341" i="2"/>
  <c r="J341" i="2"/>
  <c r="I341" i="2"/>
  <c r="G341" i="2"/>
  <c r="T340" i="2"/>
  <c r="S340" i="2"/>
  <c r="R340" i="2"/>
  <c r="Q340" i="2"/>
  <c r="W340" i="2" s="1"/>
  <c r="P340" i="2"/>
  <c r="O340" i="2"/>
  <c r="G340" i="2"/>
  <c r="I340" i="2" s="1"/>
  <c r="BM339" i="2"/>
  <c r="BL339" i="2"/>
  <c r="BK339" i="2"/>
  <c r="BJ339" i="2"/>
  <c r="BI339" i="2"/>
  <c r="BH339" i="2"/>
  <c r="BG339" i="2"/>
  <c r="BF339" i="2"/>
  <c r="BE339" i="2"/>
  <c r="BD339" i="2"/>
  <c r="BC339" i="2"/>
  <c r="BB339" i="2"/>
  <c r="BA339" i="2"/>
  <c r="AZ339" i="2"/>
  <c r="AY339" i="2"/>
  <c r="AX339" i="2"/>
  <c r="AW339" i="2"/>
  <c r="AV339" i="2"/>
  <c r="AU339" i="2"/>
  <c r="AT339" i="2"/>
  <c r="AS339" i="2"/>
  <c r="AR339" i="2"/>
  <c r="AQ339" i="2"/>
  <c r="AP339" i="2"/>
  <c r="AO339" i="2"/>
  <c r="AN339" i="2"/>
  <c r="AM339" i="2"/>
  <c r="AL339" i="2"/>
  <c r="AK339" i="2"/>
  <c r="AJ339" i="2"/>
  <c r="AI339" i="2"/>
  <c r="AH339" i="2"/>
  <c r="AG339" i="2"/>
  <c r="AF339" i="2"/>
  <c r="AE339" i="2"/>
  <c r="AD339" i="2"/>
  <c r="AC339" i="2"/>
  <c r="AB339" i="2"/>
  <c r="AA339" i="2"/>
  <c r="N339" i="2"/>
  <c r="M339" i="2"/>
  <c r="L339" i="2"/>
  <c r="H339" i="2"/>
  <c r="F339" i="2"/>
  <c r="T338" i="2"/>
  <c r="S338" i="2"/>
  <c r="R338" i="2"/>
  <c r="Q338" i="2"/>
  <c r="W338" i="2" s="1"/>
  <c r="P338" i="2"/>
  <c r="Y338" i="2" s="1"/>
  <c r="O338" i="2"/>
  <c r="X338" i="2" s="1"/>
  <c r="G338" i="2"/>
  <c r="T337" i="2"/>
  <c r="S337" i="2"/>
  <c r="R337" i="2"/>
  <c r="Q337" i="2"/>
  <c r="W337" i="2" s="1"/>
  <c r="P337" i="2"/>
  <c r="Y337" i="2" s="1"/>
  <c r="O337" i="2"/>
  <c r="G337" i="2"/>
  <c r="I337" i="2" s="1"/>
  <c r="T336" i="2"/>
  <c r="S336" i="2"/>
  <c r="R336" i="2"/>
  <c r="Q336" i="2"/>
  <c r="Z336" i="2" s="1"/>
  <c r="P336" i="2"/>
  <c r="Y336" i="2" s="1"/>
  <c r="O336" i="2"/>
  <c r="G336" i="2"/>
  <c r="T335" i="2"/>
  <c r="S335" i="2"/>
  <c r="R335" i="2"/>
  <c r="Q335" i="2"/>
  <c r="W335" i="2" s="1"/>
  <c r="P335" i="2"/>
  <c r="V335" i="2" s="1"/>
  <c r="O335" i="2"/>
  <c r="G335" i="2"/>
  <c r="T334" i="2"/>
  <c r="S334" i="2"/>
  <c r="R334" i="2"/>
  <c r="Q334" i="2"/>
  <c r="W334" i="2" s="1"/>
  <c r="P334" i="2"/>
  <c r="V334" i="2" s="1"/>
  <c r="O334" i="2"/>
  <c r="G334" i="2"/>
  <c r="I334" i="2" s="1"/>
  <c r="T333" i="2"/>
  <c r="S333" i="2"/>
  <c r="R333" i="2"/>
  <c r="Q333" i="2"/>
  <c r="W333" i="2" s="1"/>
  <c r="P333" i="2"/>
  <c r="V333" i="2" s="1"/>
  <c r="O333" i="2"/>
  <c r="X333" i="2" s="1"/>
  <c r="G333" i="2"/>
  <c r="J333" i="2" s="1"/>
  <c r="T332" i="2"/>
  <c r="S332" i="2"/>
  <c r="R332" i="2"/>
  <c r="Q332" i="2"/>
  <c r="W332" i="2" s="1"/>
  <c r="P332" i="2"/>
  <c r="Y332" i="2" s="1"/>
  <c r="O332" i="2"/>
  <c r="X332" i="2" s="1"/>
  <c r="E332" i="2"/>
  <c r="T331" i="2"/>
  <c r="S331" i="2"/>
  <c r="R331" i="2"/>
  <c r="Q331" i="2"/>
  <c r="P331" i="2"/>
  <c r="Y331" i="2" s="1"/>
  <c r="O331" i="2"/>
  <c r="G331" i="2"/>
  <c r="J331" i="2" s="1"/>
  <c r="T330" i="2"/>
  <c r="S330" i="2"/>
  <c r="R330" i="2"/>
  <c r="Q330" i="2"/>
  <c r="P330" i="2"/>
  <c r="V330" i="2" s="1"/>
  <c r="O330" i="2"/>
  <c r="E330" i="2"/>
  <c r="G330" i="2" s="1"/>
  <c r="T329" i="2"/>
  <c r="S329" i="2"/>
  <c r="R329" i="2"/>
  <c r="Q329" i="2"/>
  <c r="W329" i="2" s="1"/>
  <c r="P329" i="2"/>
  <c r="O329" i="2"/>
  <c r="U329" i="2" s="1"/>
  <c r="G329" i="2"/>
  <c r="T328" i="2"/>
  <c r="S328" i="2"/>
  <c r="R328" i="2"/>
  <c r="Q328" i="2"/>
  <c r="P328" i="2"/>
  <c r="Y328" i="2" s="1"/>
  <c r="O328" i="2"/>
  <c r="X328" i="2" s="1"/>
  <c r="G328" i="2"/>
  <c r="T327" i="2"/>
  <c r="S327" i="2"/>
  <c r="R327" i="2"/>
  <c r="Q327" i="2"/>
  <c r="W327" i="2" s="1"/>
  <c r="P327" i="2"/>
  <c r="O327" i="2"/>
  <c r="G327" i="2"/>
  <c r="T326" i="2"/>
  <c r="S326" i="2"/>
  <c r="R326" i="2"/>
  <c r="Q326" i="2"/>
  <c r="W326" i="2" s="1"/>
  <c r="P326" i="2"/>
  <c r="Y326" i="2" s="1"/>
  <c r="O326" i="2"/>
  <c r="G326" i="2"/>
  <c r="I326" i="2" s="1"/>
  <c r="T325" i="2"/>
  <c r="S325" i="2"/>
  <c r="R325" i="2"/>
  <c r="Q325" i="2"/>
  <c r="Z325" i="2" s="1"/>
  <c r="P325" i="2"/>
  <c r="Y325" i="2" s="1"/>
  <c r="O325" i="2"/>
  <c r="G325" i="2"/>
  <c r="I325" i="2" s="1"/>
  <c r="BM324" i="2"/>
  <c r="BL324" i="2"/>
  <c r="BK324" i="2"/>
  <c r="BJ324" i="2"/>
  <c r="BI324" i="2"/>
  <c r="BH324" i="2"/>
  <c r="BG324" i="2"/>
  <c r="BF324" i="2"/>
  <c r="BE324" i="2"/>
  <c r="BD324" i="2"/>
  <c r="BC324" i="2"/>
  <c r="BB324" i="2"/>
  <c r="BA324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F324" i="2"/>
  <c r="AE324" i="2"/>
  <c r="AD324" i="2"/>
  <c r="AC324" i="2"/>
  <c r="AB324" i="2"/>
  <c r="AA324" i="2"/>
  <c r="N324" i="2"/>
  <c r="M324" i="2"/>
  <c r="L324" i="2"/>
  <c r="K324" i="2"/>
  <c r="H324" i="2"/>
  <c r="F324" i="2"/>
  <c r="T323" i="2"/>
  <c r="S323" i="2"/>
  <c r="R323" i="2"/>
  <c r="Q323" i="2"/>
  <c r="Z323" i="2" s="1"/>
  <c r="P323" i="2"/>
  <c r="V323" i="2" s="1"/>
  <c r="O323" i="2"/>
  <c r="G323" i="2"/>
  <c r="I323" i="2" s="1"/>
  <c r="T322" i="2"/>
  <c r="S322" i="2"/>
  <c r="R322" i="2"/>
  <c r="Q322" i="2"/>
  <c r="W322" i="2" s="1"/>
  <c r="P322" i="2"/>
  <c r="Y322" i="2" s="1"/>
  <c r="O322" i="2"/>
  <c r="G322" i="2"/>
  <c r="I322" i="2" s="1"/>
  <c r="T321" i="2"/>
  <c r="S321" i="2"/>
  <c r="R321" i="2"/>
  <c r="Q321" i="2"/>
  <c r="W321" i="2" s="1"/>
  <c r="P321" i="2"/>
  <c r="V321" i="2" s="1"/>
  <c r="O321" i="2"/>
  <c r="U321" i="2" s="1"/>
  <c r="G321" i="2"/>
  <c r="T320" i="2"/>
  <c r="S320" i="2"/>
  <c r="R320" i="2"/>
  <c r="Q320" i="2"/>
  <c r="W320" i="2" s="1"/>
  <c r="P320" i="2"/>
  <c r="V320" i="2" s="1"/>
  <c r="O320" i="2"/>
  <c r="I320" i="2"/>
  <c r="G320" i="2"/>
  <c r="T319" i="2"/>
  <c r="S319" i="2"/>
  <c r="R319" i="2"/>
  <c r="Q319" i="2"/>
  <c r="P319" i="2"/>
  <c r="V319" i="2" s="1"/>
  <c r="O319" i="2"/>
  <c r="X319" i="2" s="1"/>
  <c r="J319" i="2"/>
  <c r="G319" i="2"/>
  <c r="I319" i="2" s="1"/>
  <c r="T318" i="2"/>
  <c r="S318" i="2"/>
  <c r="R318" i="2"/>
  <c r="Q318" i="2"/>
  <c r="W318" i="2" s="1"/>
  <c r="P318" i="2"/>
  <c r="Y318" i="2" s="1"/>
  <c r="O318" i="2"/>
  <c r="G318" i="2"/>
  <c r="T317" i="2"/>
  <c r="S317" i="2"/>
  <c r="R317" i="2"/>
  <c r="Q317" i="2"/>
  <c r="Z317" i="2" s="1"/>
  <c r="P317" i="2"/>
  <c r="V317" i="2" s="1"/>
  <c r="O317" i="2"/>
  <c r="X317" i="2" s="1"/>
  <c r="G317" i="2"/>
  <c r="I317" i="2" s="1"/>
  <c r="T316" i="2"/>
  <c r="S316" i="2"/>
  <c r="R316" i="2"/>
  <c r="Q316" i="2"/>
  <c r="W316" i="2" s="1"/>
  <c r="P316" i="2"/>
  <c r="Y316" i="2" s="1"/>
  <c r="O316" i="2"/>
  <c r="G316" i="2"/>
  <c r="T315" i="2"/>
  <c r="S315" i="2"/>
  <c r="R315" i="2"/>
  <c r="Q315" i="2"/>
  <c r="W315" i="2" s="1"/>
  <c r="P315" i="2"/>
  <c r="V315" i="2" s="1"/>
  <c r="O315" i="2"/>
  <c r="U315" i="2" s="1"/>
  <c r="G315" i="2"/>
  <c r="BM314" i="2"/>
  <c r="BM313" i="2" s="1"/>
  <c r="BL314" i="2"/>
  <c r="BK314" i="2"/>
  <c r="BJ314" i="2"/>
  <c r="BJ313" i="2" s="1"/>
  <c r="BI314" i="2"/>
  <c r="BH314" i="2"/>
  <c r="BG314" i="2"/>
  <c r="BG313" i="2" s="1"/>
  <c r="BF314" i="2"/>
  <c r="BE314" i="2"/>
  <c r="BE313" i="2" s="1"/>
  <c r="BD314" i="2"/>
  <c r="BD313" i="2" s="1"/>
  <c r="BC314" i="2"/>
  <c r="BB314" i="2"/>
  <c r="BA314" i="2"/>
  <c r="BA313" i="2" s="1"/>
  <c r="AZ314" i="2"/>
  <c r="AY314" i="2"/>
  <c r="AX314" i="2"/>
  <c r="AW314" i="2"/>
  <c r="AV314" i="2"/>
  <c r="AU314" i="2"/>
  <c r="AU313" i="2" s="1"/>
  <c r="AT314" i="2"/>
  <c r="AS314" i="2"/>
  <c r="AR314" i="2"/>
  <c r="AR313" i="2" s="1"/>
  <c r="AQ314" i="2"/>
  <c r="AP314" i="2"/>
  <c r="AO314" i="2"/>
  <c r="AO313" i="2" s="1"/>
  <c r="AN314" i="2"/>
  <c r="AM314" i="2"/>
  <c r="AM313" i="2" s="1"/>
  <c r="AL314" i="2"/>
  <c r="AL313" i="2" s="1"/>
  <c r="AK314" i="2"/>
  <c r="AJ314" i="2"/>
  <c r="AI314" i="2"/>
  <c r="AI313" i="2" s="1"/>
  <c r="AH314" i="2"/>
  <c r="AG314" i="2"/>
  <c r="AF314" i="2"/>
  <c r="AF313" i="2" s="1"/>
  <c r="AE314" i="2"/>
  <c r="AD314" i="2"/>
  <c r="AC314" i="2"/>
  <c r="AC313" i="2" s="1"/>
  <c r="AB314" i="2"/>
  <c r="AA314" i="2"/>
  <c r="AA313" i="2" s="1"/>
  <c r="N314" i="2"/>
  <c r="N313" i="2" s="1"/>
  <c r="M314" i="2"/>
  <c r="L314" i="2"/>
  <c r="L313" i="2" s="1"/>
  <c r="K314" i="2"/>
  <c r="H314" i="2"/>
  <c r="F314" i="2"/>
  <c r="F313" i="2" s="1"/>
  <c r="E314" i="2"/>
  <c r="BH313" i="2"/>
  <c r="BF313" i="2"/>
  <c r="BB313" i="2"/>
  <c r="AX313" i="2"/>
  <c r="AV313" i="2"/>
  <c r="AP313" i="2"/>
  <c r="AJ313" i="2"/>
  <c r="AD313" i="2"/>
  <c r="T312" i="2"/>
  <c r="S312" i="2"/>
  <c r="R312" i="2"/>
  <c r="Q312" i="2"/>
  <c r="W312" i="2" s="1"/>
  <c r="P312" i="2"/>
  <c r="Y312" i="2" s="1"/>
  <c r="O312" i="2"/>
  <c r="G312" i="2"/>
  <c r="I312" i="2" s="1"/>
  <c r="T311" i="2"/>
  <c r="S311" i="2"/>
  <c r="R311" i="2"/>
  <c r="Q311" i="2"/>
  <c r="Z311" i="2" s="1"/>
  <c r="P311" i="2"/>
  <c r="O311" i="2"/>
  <c r="G311" i="2"/>
  <c r="T310" i="2"/>
  <c r="S310" i="2"/>
  <c r="R310" i="2"/>
  <c r="Q310" i="2"/>
  <c r="W310" i="2" s="1"/>
  <c r="P310" i="2"/>
  <c r="V310" i="2" s="1"/>
  <c r="O310" i="2"/>
  <c r="G310" i="2"/>
  <c r="T309" i="2"/>
  <c r="S309" i="2"/>
  <c r="R309" i="2"/>
  <c r="Q309" i="2"/>
  <c r="W309" i="2" s="1"/>
  <c r="P309" i="2"/>
  <c r="V309" i="2" s="1"/>
  <c r="O309" i="2"/>
  <c r="G309" i="2"/>
  <c r="I309" i="2" s="1"/>
  <c r="T308" i="2"/>
  <c r="S308" i="2"/>
  <c r="R308" i="2"/>
  <c r="Q308" i="2"/>
  <c r="W308" i="2" s="1"/>
  <c r="P308" i="2"/>
  <c r="V308" i="2" s="1"/>
  <c r="O308" i="2"/>
  <c r="X308" i="2" s="1"/>
  <c r="G308" i="2"/>
  <c r="J308" i="2" s="1"/>
  <c r="T307" i="2"/>
  <c r="S307" i="2"/>
  <c r="R307" i="2"/>
  <c r="Q307" i="2"/>
  <c r="W307" i="2" s="1"/>
  <c r="P307" i="2"/>
  <c r="Y307" i="2" s="1"/>
  <c r="O307" i="2"/>
  <c r="X307" i="2" s="1"/>
  <c r="G307" i="2"/>
  <c r="T306" i="2"/>
  <c r="S306" i="2"/>
  <c r="R306" i="2"/>
  <c r="Q306" i="2"/>
  <c r="Z306" i="2" s="1"/>
  <c r="P306" i="2"/>
  <c r="Y306" i="2" s="1"/>
  <c r="O306" i="2"/>
  <c r="I306" i="2"/>
  <c r="G306" i="2"/>
  <c r="T305" i="2"/>
  <c r="S305" i="2"/>
  <c r="R305" i="2"/>
  <c r="Q305" i="2"/>
  <c r="Z305" i="2" s="1"/>
  <c r="P305" i="2"/>
  <c r="Y305" i="2" s="1"/>
  <c r="O305" i="2"/>
  <c r="G305" i="2"/>
  <c r="T304" i="2"/>
  <c r="S304" i="2"/>
  <c r="R304" i="2"/>
  <c r="Q304" i="2"/>
  <c r="W304" i="2" s="1"/>
  <c r="P304" i="2"/>
  <c r="V304" i="2" s="1"/>
  <c r="O304" i="2"/>
  <c r="G304" i="2"/>
  <c r="I304" i="2" s="1"/>
  <c r="BM303" i="2"/>
  <c r="BM295" i="2" s="1"/>
  <c r="BL303" i="2"/>
  <c r="BK303" i="2"/>
  <c r="BJ303" i="2"/>
  <c r="BI303" i="2"/>
  <c r="BH303" i="2"/>
  <c r="BG303" i="2"/>
  <c r="BF303" i="2"/>
  <c r="BE303" i="2"/>
  <c r="BD303" i="2"/>
  <c r="BC303" i="2"/>
  <c r="BB303" i="2"/>
  <c r="BA303" i="2"/>
  <c r="BA295" i="2" s="1"/>
  <c r="BA294" i="2" s="1"/>
  <c r="AZ303" i="2"/>
  <c r="AY303" i="2"/>
  <c r="AX303" i="2"/>
  <c r="AW303" i="2"/>
  <c r="AV303" i="2"/>
  <c r="AU303" i="2"/>
  <c r="AU295" i="2" s="1"/>
  <c r="AU294" i="2" s="1"/>
  <c r="AT303" i="2"/>
  <c r="AS303" i="2"/>
  <c r="AR303" i="2"/>
  <c r="AQ303" i="2"/>
  <c r="AP303" i="2"/>
  <c r="AO303" i="2"/>
  <c r="AO295" i="2" s="1"/>
  <c r="AO294" i="2" s="1"/>
  <c r="AN303" i="2"/>
  <c r="AM303" i="2"/>
  <c r="AL303" i="2"/>
  <c r="AK303" i="2"/>
  <c r="AJ303" i="2"/>
  <c r="AI303" i="2"/>
  <c r="AH303" i="2"/>
  <c r="AG303" i="2"/>
  <c r="AF303" i="2"/>
  <c r="AE303" i="2"/>
  <c r="AD303" i="2"/>
  <c r="AC303" i="2"/>
  <c r="AB303" i="2"/>
  <c r="AA303" i="2"/>
  <c r="N303" i="2"/>
  <c r="M303" i="2"/>
  <c r="L303" i="2"/>
  <c r="K303" i="2"/>
  <c r="K295" i="2" s="1"/>
  <c r="H303" i="2"/>
  <c r="F303" i="2"/>
  <c r="E303" i="2"/>
  <c r="T302" i="2"/>
  <c r="S302" i="2"/>
  <c r="R302" i="2"/>
  <c r="Q302" i="2"/>
  <c r="Z302" i="2" s="1"/>
  <c r="P302" i="2"/>
  <c r="V302" i="2" s="1"/>
  <c r="O302" i="2"/>
  <c r="U302" i="2" s="1"/>
  <c r="G302" i="2"/>
  <c r="T301" i="2"/>
  <c r="S301" i="2"/>
  <c r="R301" i="2"/>
  <c r="Q301" i="2"/>
  <c r="W301" i="2" s="1"/>
  <c r="P301" i="2"/>
  <c r="V301" i="2" s="1"/>
  <c r="O301" i="2"/>
  <c r="G301" i="2"/>
  <c r="T300" i="2"/>
  <c r="S300" i="2"/>
  <c r="R300" i="2"/>
  <c r="Q300" i="2"/>
  <c r="W300" i="2" s="1"/>
  <c r="P300" i="2"/>
  <c r="V300" i="2" s="1"/>
  <c r="O300" i="2"/>
  <c r="G300" i="2"/>
  <c r="AG299" i="2"/>
  <c r="R299" i="2" s="1"/>
  <c r="T299" i="2"/>
  <c r="S299" i="2"/>
  <c r="Q299" i="2"/>
  <c r="W299" i="2" s="1"/>
  <c r="P299" i="2"/>
  <c r="Y299" i="2" s="1"/>
  <c r="T298" i="2"/>
  <c r="S298" i="2"/>
  <c r="R298" i="2"/>
  <c r="Q298" i="2"/>
  <c r="W298" i="2" s="1"/>
  <c r="P298" i="2"/>
  <c r="V298" i="2" s="1"/>
  <c r="O298" i="2"/>
  <c r="J298" i="2"/>
  <c r="G298" i="2"/>
  <c r="I298" i="2" s="1"/>
  <c r="T297" i="2"/>
  <c r="S297" i="2"/>
  <c r="R297" i="2"/>
  <c r="Q297" i="2"/>
  <c r="W297" i="2" s="1"/>
  <c r="P297" i="2"/>
  <c r="P296" i="2" s="1"/>
  <c r="Y296" i="2" s="1"/>
  <c r="O297" i="2"/>
  <c r="G297" i="2"/>
  <c r="I297" i="2" s="1"/>
  <c r="BM296" i="2"/>
  <c r="BL296" i="2"/>
  <c r="BL295" i="2" s="1"/>
  <c r="BK296" i="2"/>
  <c r="BK295" i="2" s="1"/>
  <c r="BJ296" i="2"/>
  <c r="BI296" i="2"/>
  <c r="BI295" i="2" s="1"/>
  <c r="BH296" i="2"/>
  <c r="BH295" i="2" s="1"/>
  <c r="BH294" i="2" s="1"/>
  <c r="BG296" i="2"/>
  <c r="BF296" i="2"/>
  <c r="BF295" i="2" s="1"/>
  <c r="BF294" i="2" s="1"/>
  <c r="BE296" i="2"/>
  <c r="BE295" i="2" s="1"/>
  <c r="BD296" i="2"/>
  <c r="BC296" i="2"/>
  <c r="BC295" i="2" s="1"/>
  <c r="BB296" i="2"/>
  <c r="BB295" i="2" s="1"/>
  <c r="BB294" i="2" s="1"/>
  <c r="BA296" i="2"/>
  <c r="AZ296" i="2"/>
  <c r="AY296" i="2"/>
  <c r="AX296" i="2"/>
  <c r="AW296" i="2"/>
  <c r="AW295" i="2" s="1"/>
  <c r="AV296" i="2"/>
  <c r="AV295" i="2" s="1"/>
  <c r="AV294" i="2" s="1"/>
  <c r="AU296" i="2"/>
  <c r="AT296" i="2"/>
  <c r="AT295" i="2" s="1"/>
  <c r="AS296" i="2"/>
  <c r="AS295" i="2" s="1"/>
  <c r="AR296" i="2"/>
  <c r="AQ296" i="2"/>
  <c r="AQ295" i="2" s="1"/>
  <c r="AP296" i="2"/>
  <c r="AP295" i="2" s="1"/>
  <c r="AP294" i="2" s="1"/>
  <c r="AO296" i="2"/>
  <c r="AN296" i="2"/>
  <c r="AN295" i="2" s="1"/>
  <c r="AM296" i="2"/>
  <c r="AM295" i="2" s="1"/>
  <c r="AL296" i="2"/>
  <c r="AK296" i="2"/>
  <c r="AK295" i="2" s="1"/>
  <c r="AJ296" i="2"/>
  <c r="AJ295" i="2" s="1"/>
  <c r="AJ294" i="2" s="1"/>
  <c r="AI296" i="2"/>
  <c r="AI295" i="2" s="1"/>
  <c r="AI294" i="2" s="1"/>
  <c r="AH296" i="2"/>
  <c r="AH295" i="2" s="1"/>
  <c r="AF296" i="2"/>
  <c r="AF295" i="2" s="1"/>
  <c r="AE296" i="2"/>
  <c r="AD296" i="2"/>
  <c r="AC296" i="2"/>
  <c r="AB296" i="2"/>
  <c r="AA296" i="2"/>
  <c r="AA295" i="2" s="1"/>
  <c r="N296" i="2"/>
  <c r="M296" i="2"/>
  <c r="M295" i="2" s="1"/>
  <c r="L296" i="2"/>
  <c r="L295" i="2" s="1"/>
  <c r="L294" i="2" s="1"/>
  <c r="K296" i="2"/>
  <c r="H296" i="2"/>
  <c r="F296" i="2"/>
  <c r="F295" i="2" s="1"/>
  <c r="E296" i="2"/>
  <c r="E295" i="2" s="1"/>
  <c r="BJ295" i="2"/>
  <c r="AZ295" i="2"/>
  <c r="AR295" i="2"/>
  <c r="AL295" i="2"/>
  <c r="AB295" i="2"/>
  <c r="T293" i="2"/>
  <c r="S293" i="2"/>
  <c r="R293" i="2"/>
  <c r="Q293" i="2"/>
  <c r="W293" i="2" s="1"/>
  <c r="P293" i="2"/>
  <c r="V293" i="2" s="1"/>
  <c r="O293" i="2"/>
  <c r="G293" i="2"/>
  <c r="J293" i="2" s="1"/>
  <c r="T292" i="2"/>
  <c r="S292" i="2"/>
  <c r="R292" i="2"/>
  <c r="Q292" i="2"/>
  <c r="W292" i="2" s="1"/>
  <c r="P292" i="2"/>
  <c r="V292" i="2" s="1"/>
  <c r="O292" i="2"/>
  <c r="J292" i="2"/>
  <c r="G292" i="2"/>
  <c r="I292" i="2" s="1"/>
  <c r="T291" i="2"/>
  <c r="S291" i="2"/>
  <c r="R291" i="2"/>
  <c r="Q291" i="2"/>
  <c r="W291" i="2" s="1"/>
  <c r="P291" i="2"/>
  <c r="V291" i="2" s="1"/>
  <c r="BT290" i="2" s="1"/>
  <c r="O291" i="2"/>
  <c r="G291" i="2"/>
  <c r="J291" i="2" s="1"/>
  <c r="BM290" i="2"/>
  <c r="BL290" i="2"/>
  <c r="BK290" i="2"/>
  <c r="BJ290" i="2"/>
  <c r="BI290" i="2"/>
  <c r="BH290" i="2"/>
  <c r="BG290" i="2"/>
  <c r="BF290" i="2"/>
  <c r="BE290" i="2"/>
  <c r="BD290" i="2"/>
  <c r="BC290" i="2"/>
  <c r="BB290" i="2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N290" i="2"/>
  <c r="M290" i="2"/>
  <c r="L290" i="2"/>
  <c r="K290" i="2"/>
  <c r="H290" i="2"/>
  <c r="F290" i="2"/>
  <c r="E290" i="2"/>
  <c r="T289" i="2"/>
  <c r="S289" i="2"/>
  <c r="R289" i="2"/>
  <c r="Q289" i="2"/>
  <c r="W289" i="2" s="1"/>
  <c r="P289" i="2"/>
  <c r="V289" i="2" s="1"/>
  <c r="O289" i="2"/>
  <c r="X289" i="2" s="1"/>
  <c r="G289" i="2"/>
  <c r="J289" i="2" s="1"/>
  <c r="T288" i="2"/>
  <c r="S288" i="2"/>
  <c r="R288" i="2"/>
  <c r="Q288" i="2"/>
  <c r="W288" i="2" s="1"/>
  <c r="P288" i="2"/>
  <c r="O288" i="2"/>
  <c r="J288" i="2"/>
  <c r="G288" i="2"/>
  <c r="I288" i="2" s="1"/>
  <c r="BM287" i="2"/>
  <c r="BL287" i="2"/>
  <c r="BK287" i="2"/>
  <c r="BJ287" i="2"/>
  <c r="BI287" i="2"/>
  <c r="BH287" i="2"/>
  <c r="BG287" i="2"/>
  <c r="BF287" i="2"/>
  <c r="BE287" i="2"/>
  <c r="BD287" i="2"/>
  <c r="BC287" i="2"/>
  <c r="BB287" i="2"/>
  <c r="BA287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AM287" i="2"/>
  <c r="AL287" i="2"/>
  <c r="AK287" i="2"/>
  <c r="AJ287" i="2"/>
  <c r="AI287" i="2"/>
  <c r="AH287" i="2"/>
  <c r="AG287" i="2"/>
  <c r="AF287" i="2"/>
  <c r="AE287" i="2"/>
  <c r="AD287" i="2"/>
  <c r="AC287" i="2"/>
  <c r="AB287" i="2"/>
  <c r="AA287" i="2"/>
  <c r="R287" i="2"/>
  <c r="N287" i="2"/>
  <c r="M287" i="2"/>
  <c r="L287" i="2"/>
  <c r="K287" i="2"/>
  <c r="H287" i="2"/>
  <c r="F287" i="2"/>
  <c r="E287" i="2"/>
  <c r="T286" i="2"/>
  <c r="S286" i="2"/>
  <c r="R286" i="2"/>
  <c r="Q286" i="2"/>
  <c r="W286" i="2" s="1"/>
  <c r="P286" i="2"/>
  <c r="Y286" i="2" s="1"/>
  <c r="O286" i="2"/>
  <c r="X286" i="2" s="1"/>
  <c r="G286" i="2"/>
  <c r="I286" i="2" s="1"/>
  <c r="T285" i="2"/>
  <c r="S285" i="2"/>
  <c r="R285" i="2"/>
  <c r="Q285" i="2"/>
  <c r="Z285" i="2" s="1"/>
  <c r="P285" i="2"/>
  <c r="Y285" i="2" s="1"/>
  <c r="O285" i="2"/>
  <c r="G285" i="2"/>
  <c r="I285" i="2" s="1"/>
  <c r="T284" i="2"/>
  <c r="S284" i="2"/>
  <c r="R284" i="2"/>
  <c r="Q284" i="2"/>
  <c r="Z284" i="2" s="1"/>
  <c r="P284" i="2"/>
  <c r="Y284" i="2" s="1"/>
  <c r="O284" i="2"/>
  <c r="G284" i="2"/>
  <c r="T283" i="2"/>
  <c r="S283" i="2"/>
  <c r="R283" i="2"/>
  <c r="Q283" i="2"/>
  <c r="W283" i="2" s="1"/>
  <c r="P283" i="2"/>
  <c r="V283" i="2" s="1"/>
  <c r="O283" i="2"/>
  <c r="G283" i="2"/>
  <c r="I283" i="2" s="1"/>
  <c r="T282" i="2"/>
  <c r="S282" i="2"/>
  <c r="R282" i="2"/>
  <c r="Q282" i="2"/>
  <c r="W282" i="2" s="1"/>
  <c r="P282" i="2"/>
  <c r="V282" i="2" s="1"/>
  <c r="O282" i="2"/>
  <c r="G282" i="2"/>
  <c r="BM281" i="2"/>
  <c r="BL281" i="2"/>
  <c r="BK281" i="2"/>
  <c r="BJ281" i="2"/>
  <c r="BI281" i="2"/>
  <c r="BH281" i="2"/>
  <c r="BG281" i="2"/>
  <c r="BF281" i="2"/>
  <c r="BE281" i="2"/>
  <c r="BD281" i="2"/>
  <c r="BC281" i="2"/>
  <c r="BB281" i="2"/>
  <c r="BA281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AM281" i="2"/>
  <c r="AL281" i="2"/>
  <c r="AK281" i="2"/>
  <c r="AJ281" i="2"/>
  <c r="AI281" i="2"/>
  <c r="AH281" i="2"/>
  <c r="AG281" i="2"/>
  <c r="AF281" i="2"/>
  <c r="AE281" i="2"/>
  <c r="AD281" i="2"/>
  <c r="AC281" i="2"/>
  <c r="AB281" i="2"/>
  <c r="AA281" i="2"/>
  <c r="N281" i="2"/>
  <c r="M281" i="2"/>
  <c r="L281" i="2"/>
  <c r="K281" i="2"/>
  <c r="H281" i="2"/>
  <c r="F281" i="2"/>
  <c r="E281" i="2"/>
  <c r="T280" i="2"/>
  <c r="S280" i="2"/>
  <c r="R280" i="2"/>
  <c r="Q280" i="2"/>
  <c r="W280" i="2" s="1"/>
  <c r="P280" i="2"/>
  <c r="V280" i="2" s="1"/>
  <c r="O280" i="2"/>
  <c r="G280" i="2"/>
  <c r="I280" i="2" s="1"/>
  <c r="T279" i="2"/>
  <c r="S279" i="2"/>
  <c r="R279" i="2"/>
  <c r="Q279" i="2"/>
  <c r="W279" i="2" s="1"/>
  <c r="P279" i="2"/>
  <c r="V279" i="2" s="1"/>
  <c r="O279" i="2"/>
  <c r="X279" i="2" s="1"/>
  <c r="G279" i="2"/>
  <c r="I279" i="2" s="1"/>
  <c r="T278" i="2"/>
  <c r="S278" i="2"/>
  <c r="R278" i="2"/>
  <c r="Q278" i="2"/>
  <c r="W278" i="2" s="1"/>
  <c r="P278" i="2"/>
  <c r="O278" i="2"/>
  <c r="X278" i="2" s="1"/>
  <c r="G278" i="2"/>
  <c r="I278" i="2" s="1"/>
  <c r="T277" i="2"/>
  <c r="S277" i="2"/>
  <c r="R277" i="2"/>
  <c r="Q277" i="2"/>
  <c r="Z277" i="2" s="1"/>
  <c r="P277" i="2"/>
  <c r="Y277" i="2" s="1"/>
  <c r="O277" i="2"/>
  <c r="G277" i="2"/>
  <c r="I277" i="2" s="1"/>
  <c r="T276" i="2"/>
  <c r="S276" i="2"/>
  <c r="R276" i="2"/>
  <c r="Q276" i="2"/>
  <c r="W276" i="2" s="1"/>
  <c r="P276" i="2"/>
  <c r="Y276" i="2" s="1"/>
  <c r="O276" i="2"/>
  <c r="G276" i="2"/>
  <c r="BM275" i="2"/>
  <c r="BL275" i="2"/>
  <c r="BK275" i="2"/>
  <c r="BJ275" i="2"/>
  <c r="BI275" i="2"/>
  <c r="BH275" i="2"/>
  <c r="BG275" i="2"/>
  <c r="BF275" i="2"/>
  <c r="BE275" i="2"/>
  <c r="BD275" i="2"/>
  <c r="BC275" i="2"/>
  <c r="BB275" i="2"/>
  <c r="BA275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AM275" i="2"/>
  <c r="AL275" i="2"/>
  <c r="AK275" i="2"/>
  <c r="AJ275" i="2"/>
  <c r="AI275" i="2"/>
  <c r="AH275" i="2"/>
  <c r="AG275" i="2"/>
  <c r="AF275" i="2"/>
  <c r="AE275" i="2"/>
  <c r="AD275" i="2"/>
  <c r="AC275" i="2"/>
  <c r="AB275" i="2"/>
  <c r="AA275" i="2"/>
  <c r="T275" i="2"/>
  <c r="N275" i="2"/>
  <c r="M275" i="2"/>
  <c r="L275" i="2"/>
  <c r="K275" i="2"/>
  <c r="H275" i="2"/>
  <c r="F275" i="2"/>
  <c r="E275" i="2"/>
  <c r="T274" i="2"/>
  <c r="S274" i="2"/>
  <c r="R274" i="2"/>
  <c r="Q274" i="2"/>
  <c r="P274" i="2"/>
  <c r="Y274" i="2" s="1"/>
  <c r="O274" i="2"/>
  <c r="G274" i="2"/>
  <c r="T273" i="2"/>
  <c r="S273" i="2"/>
  <c r="R273" i="2"/>
  <c r="Q273" i="2"/>
  <c r="W273" i="2" s="1"/>
  <c r="P273" i="2"/>
  <c r="V273" i="2" s="1"/>
  <c r="O273" i="2"/>
  <c r="G273" i="2"/>
  <c r="I273" i="2" s="1"/>
  <c r="T272" i="2"/>
  <c r="S272" i="2"/>
  <c r="R272" i="2"/>
  <c r="Q272" i="2"/>
  <c r="W272" i="2" s="1"/>
  <c r="P272" i="2"/>
  <c r="O272" i="2"/>
  <c r="G272" i="2"/>
  <c r="J272" i="2" s="1"/>
  <c r="T271" i="2"/>
  <c r="S271" i="2"/>
  <c r="R271" i="2"/>
  <c r="Q271" i="2"/>
  <c r="W271" i="2" s="1"/>
  <c r="P271" i="2"/>
  <c r="V271" i="2" s="1"/>
  <c r="O271" i="2"/>
  <c r="G271" i="2"/>
  <c r="I271" i="2" s="1"/>
  <c r="T270" i="2"/>
  <c r="S270" i="2"/>
  <c r="R270" i="2"/>
  <c r="Q270" i="2"/>
  <c r="W270" i="2" s="1"/>
  <c r="P270" i="2"/>
  <c r="O270" i="2"/>
  <c r="G270" i="2"/>
  <c r="I270" i="2" s="1"/>
  <c r="BM269" i="2"/>
  <c r="BM268" i="2" s="1"/>
  <c r="BL269" i="2"/>
  <c r="BK269" i="2"/>
  <c r="BJ269" i="2"/>
  <c r="BI269" i="2"/>
  <c r="BH269" i="2"/>
  <c r="BG269" i="2"/>
  <c r="BG268" i="2" s="1"/>
  <c r="BF269" i="2"/>
  <c r="BE269" i="2"/>
  <c r="BD269" i="2"/>
  <c r="BC269" i="2"/>
  <c r="BB269" i="2"/>
  <c r="BA269" i="2"/>
  <c r="BA268" i="2" s="1"/>
  <c r="AZ269" i="2"/>
  <c r="AY269" i="2"/>
  <c r="AX269" i="2"/>
  <c r="AW269" i="2"/>
  <c r="AV269" i="2"/>
  <c r="AU269" i="2"/>
  <c r="AU268" i="2" s="1"/>
  <c r="AT269" i="2"/>
  <c r="AS269" i="2"/>
  <c r="AR269" i="2"/>
  <c r="AQ269" i="2"/>
  <c r="AP269" i="2"/>
  <c r="AO269" i="2"/>
  <c r="AO268" i="2" s="1"/>
  <c r="AN269" i="2"/>
  <c r="AM269" i="2"/>
  <c r="AL269" i="2"/>
  <c r="AK269" i="2"/>
  <c r="AJ269" i="2"/>
  <c r="AI269" i="2"/>
  <c r="AI268" i="2" s="1"/>
  <c r="AH269" i="2"/>
  <c r="AG269" i="2"/>
  <c r="AF269" i="2"/>
  <c r="AE269" i="2"/>
  <c r="AD269" i="2"/>
  <c r="AC269" i="2"/>
  <c r="AC268" i="2" s="1"/>
  <c r="AB269" i="2"/>
  <c r="AA269" i="2"/>
  <c r="N269" i="2"/>
  <c r="M269" i="2"/>
  <c r="M268" i="2" s="1"/>
  <c r="L269" i="2"/>
  <c r="L268" i="2" s="1"/>
  <c r="K269" i="2"/>
  <c r="K268" i="2" s="1"/>
  <c r="H269" i="2"/>
  <c r="H268" i="2" s="1"/>
  <c r="F269" i="2"/>
  <c r="E269" i="2"/>
  <c r="E268" i="2" s="1"/>
  <c r="T267" i="2"/>
  <c r="S267" i="2"/>
  <c r="R267" i="2"/>
  <c r="Q267" i="2"/>
  <c r="P267" i="2"/>
  <c r="V267" i="2" s="1"/>
  <c r="O267" i="2"/>
  <c r="X267" i="2" s="1"/>
  <c r="G267" i="2"/>
  <c r="J267" i="2" s="1"/>
  <c r="T266" i="2"/>
  <c r="S266" i="2"/>
  <c r="R266" i="2"/>
  <c r="Q266" i="2"/>
  <c r="W266" i="2" s="1"/>
  <c r="P266" i="2"/>
  <c r="V266" i="2" s="1"/>
  <c r="O266" i="2"/>
  <c r="G266" i="2"/>
  <c r="I266" i="2" s="1"/>
  <c r="T265" i="2"/>
  <c r="S265" i="2"/>
  <c r="R265" i="2"/>
  <c r="Q265" i="2"/>
  <c r="W265" i="2" s="1"/>
  <c r="P265" i="2"/>
  <c r="Y265" i="2" s="1"/>
  <c r="O265" i="2"/>
  <c r="X265" i="2" s="1"/>
  <c r="G265" i="2"/>
  <c r="I265" i="2" s="1"/>
  <c r="T264" i="2"/>
  <c r="S264" i="2"/>
  <c r="R264" i="2"/>
  <c r="Q264" i="2"/>
  <c r="P264" i="2"/>
  <c r="Y264" i="2" s="1"/>
  <c r="O264" i="2"/>
  <c r="X264" i="2" s="1"/>
  <c r="G264" i="2"/>
  <c r="J264" i="2" s="1"/>
  <c r="T263" i="2"/>
  <c r="S263" i="2"/>
  <c r="R263" i="2"/>
  <c r="Q263" i="2"/>
  <c r="Z263" i="2" s="1"/>
  <c r="P263" i="2"/>
  <c r="O263" i="2"/>
  <c r="G263" i="2"/>
  <c r="T262" i="2"/>
  <c r="S262" i="2"/>
  <c r="R262" i="2"/>
  <c r="Q262" i="2"/>
  <c r="W262" i="2" s="1"/>
  <c r="P262" i="2"/>
  <c r="V262" i="2" s="1"/>
  <c r="O262" i="2"/>
  <c r="G262" i="2"/>
  <c r="T261" i="2"/>
  <c r="S261" i="2"/>
  <c r="R261" i="2"/>
  <c r="Q261" i="2"/>
  <c r="W261" i="2" s="1"/>
  <c r="P261" i="2"/>
  <c r="V261" i="2" s="1"/>
  <c r="O261" i="2"/>
  <c r="G261" i="2"/>
  <c r="J261" i="2" s="1"/>
  <c r="T260" i="2"/>
  <c r="S260" i="2"/>
  <c r="R260" i="2"/>
  <c r="Q260" i="2"/>
  <c r="W260" i="2" s="1"/>
  <c r="P260" i="2"/>
  <c r="V260" i="2" s="1"/>
  <c r="O260" i="2"/>
  <c r="G260" i="2"/>
  <c r="J260" i="2" s="1"/>
  <c r="T259" i="2"/>
  <c r="S259" i="2"/>
  <c r="R259" i="2"/>
  <c r="Q259" i="2"/>
  <c r="W259" i="2" s="1"/>
  <c r="P259" i="2"/>
  <c r="Y259" i="2" s="1"/>
  <c r="O259" i="2"/>
  <c r="X259" i="2" s="1"/>
  <c r="G259" i="2"/>
  <c r="I259" i="2" s="1"/>
  <c r="T258" i="2"/>
  <c r="S258" i="2"/>
  <c r="R258" i="2"/>
  <c r="Q258" i="2"/>
  <c r="Z258" i="2" s="1"/>
  <c r="P258" i="2"/>
  <c r="Y258" i="2" s="1"/>
  <c r="O258" i="2"/>
  <c r="X258" i="2" s="1"/>
  <c r="G258" i="2"/>
  <c r="J258" i="2" s="1"/>
  <c r="T257" i="2"/>
  <c r="S257" i="2"/>
  <c r="R257" i="2"/>
  <c r="Q257" i="2"/>
  <c r="P257" i="2"/>
  <c r="O257" i="2"/>
  <c r="G257" i="2"/>
  <c r="T256" i="2"/>
  <c r="S256" i="2"/>
  <c r="R256" i="2"/>
  <c r="Q256" i="2"/>
  <c r="W256" i="2" s="1"/>
  <c r="P256" i="2"/>
  <c r="V256" i="2" s="1"/>
  <c r="O256" i="2"/>
  <c r="I256" i="2"/>
  <c r="G256" i="2"/>
  <c r="J256" i="2" s="1"/>
  <c r="T255" i="2"/>
  <c r="S255" i="2"/>
  <c r="R255" i="2"/>
  <c r="Q255" i="2"/>
  <c r="W255" i="2" s="1"/>
  <c r="P255" i="2"/>
  <c r="V255" i="2" s="1"/>
  <c r="O255" i="2"/>
  <c r="G255" i="2"/>
  <c r="J255" i="2" s="1"/>
  <c r="T254" i="2"/>
  <c r="S254" i="2"/>
  <c r="R254" i="2"/>
  <c r="Q254" i="2"/>
  <c r="W254" i="2" s="1"/>
  <c r="P254" i="2"/>
  <c r="V254" i="2" s="1"/>
  <c r="O254" i="2"/>
  <c r="G254" i="2"/>
  <c r="J254" i="2" s="1"/>
  <c r="T253" i="2"/>
  <c r="S253" i="2"/>
  <c r="R253" i="2"/>
  <c r="Q253" i="2"/>
  <c r="W253" i="2" s="1"/>
  <c r="P253" i="2"/>
  <c r="Y253" i="2" s="1"/>
  <c r="O253" i="2"/>
  <c r="G253" i="2"/>
  <c r="I253" i="2" s="1"/>
  <c r="T252" i="2"/>
  <c r="S252" i="2"/>
  <c r="R252" i="2"/>
  <c r="Q252" i="2"/>
  <c r="Z252" i="2" s="1"/>
  <c r="P252" i="2"/>
  <c r="Y252" i="2" s="1"/>
  <c r="O252" i="2"/>
  <c r="G252" i="2"/>
  <c r="J252" i="2" s="1"/>
  <c r="T251" i="2"/>
  <c r="S251" i="2"/>
  <c r="R251" i="2"/>
  <c r="Q251" i="2"/>
  <c r="P251" i="2"/>
  <c r="Y251" i="2" s="1"/>
  <c r="O251" i="2"/>
  <c r="G251" i="2"/>
  <c r="AH250" i="2"/>
  <c r="P250" i="2" s="1"/>
  <c r="V250" i="2" s="1"/>
  <c r="T250" i="2"/>
  <c r="R250" i="2"/>
  <c r="Q250" i="2"/>
  <c r="O250" i="2"/>
  <c r="G250" i="2"/>
  <c r="J250" i="2" s="1"/>
  <c r="BM249" i="2"/>
  <c r="BL249" i="2"/>
  <c r="BK249" i="2"/>
  <c r="BJ249" i="2"/>
  <c r="BI249" i="2"/>
  <c r="BH249" i="2"/>
  <c r="BG249" i="2"/>
  <c r="BF249" i="2"/>
  <c r="BE249" i="2"/>
  <c r="BD249" i="2"/>
  <c r="BC249" i="2"/>
  <c r="BB249" i="2"/>
  <c r="BA249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AM249" i="2"/>
  <c r="AL249" i="2"/>
  <c r="AK249" i="2"/>
  <c r="AJ249" i="2"/>
  <c r="AI249" i="2"/>
  <c r="AG249" i="2"/>
  <c r="AF249" i="2"/>
  <c r="AE249" i="2"/>
  <c r="AD249" i="2"/>
  <c r="AC249" i="2"/>
  <c r="AB249" i="2"/>
  <c r="AA249" i="2"/>
  <c r="N249" i="2"/>
  <c r="M249" i="2"/>
  <c r="L249" i="2"/>
  <c r="K249" i="2"/>
  <c r="H249" i="2"/>
  <c r="F249" i="2"/>
  <c r="E249" i="2"/>
  <c r="T248" i="2"/>
  <c r="S248" i="2"/>
  <c r="R248" i="2"/>
  <c r="Q248" i="2"/>
  <c r="P248" i="2"/>
  <c r="V248" i="2" s="1"/>
  <c r="O248" i="2"/>
  <c r="G248" i="2"/>
  <c r="J248" i="2" s="1"/>
  <c r="T247" i="2"/>
  <c r="S247" i="2"/>
  <c r="R247" i="2"/>
  <c r="Q247" i="2"/>
  <c r="Z247" i="2" s="1"/>
  <c r="P247" i="2"/>
  <c r="V247" i="2" s="1"/>
  <c r="O247" i="2"/>
  <c r="G247" i="2"/>
  <c r="J247" i="2" s="1"/>
  <c r="T246" i="2"/>
  <c r="S246" i="2"/>
  <c r="R246" i="2"/>
  <c r="Q246" i="2"/>
  <c r="Z246" i="2" s="1"/>
  <c r="P246" i="2"/>
  <c r="Y246" i="2" s="1"/>
  <c r="O246" i="2"/>
  <c r="X246" i="2" s="1"/>
  <c r="G246" i="2"/>
  <c r="J246" i="2" s="1"/>
  <c r="T245" i="2"/>
  <c r="S245" i="2"/>
  <c r="R245" i="2"/>
  <c r="Q245" i="2"/>
  <c r="P245" i="2"/>
  <c r="Y245" i="2" s="1"/>
  <c r="O245" i="2"/>
  <c r="X245" i="2" s="1"/>
  <c r="G245" i="2"/>
  <c r="J245" i="2" s="1"/>
  <c r="T244" i="2"/>
  <c r="S244" i="2"/>
  <c r="R244" i="2"/>
  <c r="Q244" i="2"/>
  <c r="P244" i="2"/>
  <c r="V244" i="2" s="1"/>
  <c r="O244" i="2"/>
  <c r="U244" i="2" s="1"/>
  <c r="T243" i="2"/>
  <c r="S243" i="2"/>
  <c r="R243" i="2"/>
  <c r="Q243" i="2"/>
  <c r="Z243" i="2" s="1"/>
  <c r="P243" i="2"/>
  <c r="Y243" i="2" s="1"/>
  <c r="O243" i="2"/>
  <c r="G243" i="2"/>
  <c r="T242" i="2"/>
  <c r="S242" i="2"/>
  <c r="R242" i="2"/>
  <c r="Q242" i="2"/>
  <c r="P242" i="2"/>
  <c r="V242" i="2" s="1"/>
  <c r="O242" i="2"/>
  <c r="G242" i="2"/>
  <c r="J242" i="2" s="1"/>
  <c r="T241" i="2"/>
  <c r="S241" i="2"/>
  <c r="R241" i="2"/>
  <c r="Q241" i="2"/>
  <c r="W241" i="2" s="1"/>
  <c r="P241" i="2"/>
  <c r="V241" i="2" s="1"/>
  <c r="O241" i="2"/>
  <c r="G241" i="2"/>
  <c r="I241" i="2" s="1"/>
  <c r="Z240" i="2"/>
  <c r="T240" i="2"/>
  <c r="S240" i="2"/>
  <c r="R240" i="2"/>
  <c r="Q240" i="2"/>
  <c r="W240" i="2" s="1"/>
  <c r="P240" i="2"/>
  <c r="V240" i="2" s="1"/>
  <c r="O240" i="2"/>
  <c r="X240" i="2" s="1"/>
  <c r="G240" i="2"/>
  <c r="J240" i="2" s="1"/>
  <c r="AB239" i="2"/>
  <c r="T239" i="2"/>
  <c r="R239" i="2"/>
  <c r="Q239" i="2"/>
  <c r="O239" i="2"/>
  <c r="X239" i="2" s="1"/>
  <c r="G239" i="2"/>
  <c r="J239" i="2" s="1"/>
  <c r="T238" i="2"/>
  <c r="S238" i="2"/>
  <c r="R238" i="2"/>
  <c r="Q238" i="2"/>
  <c r="Z238" i="2" s="1"/>
  <c r="P238" i="2"/>
  <c r="O238" i="2"/>
  <c r="G238" i="2"/>
  <c r="T237" i="2"/>
  <c r="S237" i="2"/>
  <c r="R237" i="2"/>
  <c r="Q237" i="2"/>
  <c r="P237" i="2"/>
  <c r="V237" i="2" s="1"/>
  <c r="O237" i="2"/>
  <c r="G237" i="2"/>
  <c r="T236" i="2"/>
  <c r="S236" i="2"/>
  <c r="R236" i="2"/>
  <c r="Q236" i="2"/>
  <c r="P236" i="2"/>
  <c r="V236" i="2" s="1"/>
  <c r="O236" i="2"/>
  <c r="G236" i="2"/>
  <c r="J236" i="2" s="1"/>
  <c r="Y235" i="2"/>
  <c r="T235" i="2"/>
  <c r="S235" i="2"/>
  <c r="R235" i="2"/>
  <c r="Q235" i="2"/>
  <c r="W235" i="2" s="1"/>
  <c r="P235" i="2"/>
  <c r="V235" i="2" s="1"/>
  <c r="O235" i="2"/>
  <c r="X235" i="2" s="1"/>
  <c r="G235" i="2"/>
  <c r="J235" i="2" s="1"/>
  <c r="T234" i="2"/>
  <c r="S234" i="2"/>
  <c r="R234" i="2"/>
  <c r="Q234" i="2"/>
  <c r="W234" i="2" s="1"/>
  <c r="P234" i="2"/>
  <c r="Y234" i="2" s="1"/>
  <c r="O234" i="2"/>
  <c r="X234" i="2" s="1"/>
  <c r="G234" i="2"/>
  <c r="I234" i="2" s="1"/>
  <c r="T233" i="2"/>
  <c r="S233" i="2"/>
  <c r="R233" i="2"/>
  <c r="Q233" i="2"/>
  <c r="W233" i="2" s="1"/>
  <c r="P233" i="2"/>
  <c r="Y233" i="2" s="1"/>
  <c r="O233" i="2"/>
  <c r="X233" i="2" s="1"/>
  <c r="G233" i="2"/>
  <c r="J233" i="2" s="1"/>
  <c r="T232" i="2"/>
  <c r="S232" i="2"/>
  <c r="R232" i="2"/>
  <c r="Q232" i="2"/>
  <c r="P232" i="2"/>
  <c r="Y232" i="2" s="1"/>
  <c r="O232" i="2"/>
  <c r="G232" i="2"/>
  <c r="T231" i="2"/>
  <c r="S231" i="2"/>
  <c r="R231" i="2"/>
  <c r="Q231" i="2"/>
  <c r="P231" i="2"/>
  <c r="V231" i="2" s="1"/>
  <c r="O231" i="2"/>
  <c r="U231" i="2" s="1"/>
  <c r="G231" i="2"/>
  <c r="J231" i="2" s="1"/>
  <c r="T230" i="2"/>
  <c r="S230" i="2"/>
  <c r="R230" i="2"/>
  <c r="Q230" i="2"/>
  <c r="W230" i="2" s="1"/>
  <c r="P230" i="2"/>
  <c r="V230" i="2" s="1"/>
  <c r="O230" i="2"/>
  <c r="G230" i="2"/>
  <c r="J230" i="2" s="1"/>
  <c r="Z229" i="2"/>
  <c r="T229" i="2"/>
  <c r="S229" i="2"/>
  <c r="R229" i="2"/>
  <c r="Q229" i="2"/>
  <c r="W229" i="2" s="1"/>
  <c r="P229" i="2"/>
  <c r="V229" i="2" s="1"/>
  <c r="O229" i="2"/>
  <c r="G229" i="2"/>
  <c r="I229" i="2" s="1"/>
  <c r="T228" i="2"/>
  <c r="S228" i="2"/>
  <c r="R228" i="2"/>
  <c r="Q228" i="2"/>
  <c r="W228" i="2" s="1"/>
  <c r="P228" i="2"/>
  <c r="Y228" i="2" s="1"/>
  <c r="O228" i="2"/>
  <c r="X228" i="2" s="1"/>
  <c r="G228" i="2"/>
  <c r="J228" i="2" s="1"/>
  <c r="T227" i="2"/>
  <c r="S227" i="2"/>
  <c r="R227" i="2"/>
  <c r="Q227" i="2"/>
  <c r="Z227" i="2" s="1"/>
  <c r="P227" i="2"/>
  <c r="Y227" i="2" s="1"/>
  <c r="O227" i="2"/>
  <c r="G227" i="2"/>
  <c r="J227" i="2" s="1"/>
  <c r="T226" i="2"/>
  <c r="S226" i="2"/>
  <c r="R226" i="2"/>
  <c r="Q226" i="2"/>
  <c r="P226" i="2"/>
  <c r="V226" i="2" s="1"/>
  <c r="O226" i="2"/>
  <c r="G226" i="2"/>
  <c r="T225" i="2"/>
  <c r="S225" i="2"/>
  <c r="R225" i="2"/>
  <c r="Q225" i="2"/>
  <c r="W225" i="2" s="1"/>
  <c r="P225" i="2"/>
  <c r="V225" i="2" s="1"/>
  <c r="O225" i="2"/>
  <c r="G225" i="2"/>
  <c r="J225" i="2" s="1"/>
  <c r="AH224" i="2"/>
  <c r="T224" i="2"/>
  <c r="R224" i="2"/>
  <c r="Q224" i="2"/>
  <c r="O224" i="2"/>
  <c r="G224" i="2"/>
  <c r="I224" i="2" s="1"/>
  <c r="T223" i="2"/>
  <c r="S223" i="2"/>
  <c r="R223" i="2"/>
  <c r="Q223" i="2"/>
  <c r="W223" i="2" s="1"/>
  <c r="P223" i="2"/>
  <c r="Y223" i="2" s="1"/>
  <c r="O223" i="2"/>
  <c r="X223" i="2" s="1"/>
  <c r="G223" i="2"/>
  <c r="J223" i="2" s="1"/>
  <c r="AH222" i="2"/>
  <c r="P222" i="2" s="1"/>
  <c r="T222" i="2"/>
  <c r="R222" i="2"/>
  <c r="Q222" i="2"/>
  <c r="Z222" i="2" s="1"/>
  <c r="O222" i="2"/>
  <c r="G222" i="2"/>
  <c r="T221" i="2"/>
  <c r="S221" i="2"/>
  <c r="R221" i="2"/>
  <c r="Q221" i="2"/>
  <c r="W221" i="2" s="1"/>
  <c r="P221" i="2"/>
  <c r="V221" i="2" s="1"/>
  <c r="O221" i="2"/>
  <c r="G221" i="2"/>
  <c r="J221" i="2" s="1"/>
  <c r="T220" i="2"/>
  <c r="S220" i="2"/>
  <c r="R220" i="2"/>
  <c r="Q220" i="2"/>
  <c r="P220" i="2"/>
  <c r="Y220" i="2" s="1"/>
  <c r="O220" i="2"/>
  <c r="G220" i="2"/>
  <c r="BM219" i="2"/>
  <c r="BL219" i="2"/>
  <c r="BK219" i="2"/>
  <c r="BJ219" i="2"/>
  <c r="BI219" i="2"/>
  <c r="BH219" i="2"/>
  <c r="BG219" i="2"/>
  <c r="BF219" i="2"/>
  <c r="BE219" i="2"/>
  <c r="BD219" i="2"/>
  <c r="BC219" i="2"/>
  <c r="BB219" i="2"/>
  <c r="BA219" i="2"/>
  <c r="AZ219" i="2"/>
  <c r="AY219" i="2"/>
  <c r="AX219" i="2"/>
  <c r="AW219" i="2"/>
  <c r="AV219" i="2"/>
  <c r="AU219" i="2"/>
  <c r="AT219" i="2"/>
  <c r="AS219" i="2"/>
  <c r="AR219" i="2"/>
  <c r="AQ219" i="2"/>
  <c r="AP219" i="2"/>
  <c r="AP200" i="2" s="1"/>
  <c r="AO219" i="2"/>
  <c r="AN219" i="2"/>
  <c r="AM219" i="2"/>
  <c r="AL219" i="2"/>
  <c r="AK219" i="2"/>
  <c r="AJ219" i="2"/>
  <c r="AI219" i="2"/>
  <c r="AG219" i="2"/>
  <c r="AF219" i="2"/>
  <c r="AE219" i="2"/>
  <c r="AD219" i="2"/>
  <c r="AC219" i="2"/>
  <c r="AA219" i="2"/>
  <c r="N219" i="2"/>
  <c r="M219" i="2"/>
  <c r="L219" i="2"/>
  <c r="K219" i="2"/>
  <c r="H219" i="2"/>
  <c r="I6" i="4" s="1"/>
  <c r="F219" i="2"/>
  <c r="E219" i="2"/>
  <c r="T218" i="2"/>
  <c r="S218" i="2"/>
  <c r="R218" i="2"/>
  <c r="Q218" i="2"/>
  <c r="P218" i="2"/>
  <c r="V218" i="2" s="1"/>
  <c r="O218" i="2"/>
  <c r="G218" i="2"/>
  <c r="J218" i="2" s="1"/>
  <c r="Z217" i="2"/>
  <c r="T217" i="2"/>
  <c r="S217" i="2"/>
  <c r="R217" i="2"/>
  <c r="Q217" i="2"/>
  <c r="P217" i="2"/>
  <c r="V217" i="2" s="1"/>
  <c r="O217" i="2"/>
  <c r="X217" i="2" s="1"/>
  <c r="G217" i="2"/>
  <c r="T216" i="2"/>
  <c r="S216" i="2"/>
  <c r="R216" i="2"/>
  <c r="Q216" i="2"/>
  <c r="Z216" i="2" s="1"/>
  <c r="P216" i="2"/>
  <c r="Y216" i="2" s="1"/>
  <c r="O216" i="2"/>
  <c r="X216" i="2" s="1"/>
  <c r="G216" i="2"/>
  <c r="J216" i="2" s="1"/>
  <c r="T215" i="2"/>
  <c r="S215" i="2"/>
  <c r="R215" i="2"/>
  <c r="Q215" i="2"/>
  <c r="W215" i="2" s="1"/>
  <c r="P215" i="2"/>
  <c r="O215" i="2"/>
  <c r="G215" i="2"/>
  <c r="J215" i="2" s="1"/>
  <c r="T214" i="2"/>
  <c r="S214" i="2"/>
  <c r="R214" i="2"/>
  <c r="Q214" i="2"/>
  <c r="P214" i="2"/>
  <c r="V214" i="2" s="1"/>
  <c r="O214" i="2"/>
  <c r="U214" i="2" s="1"/>
  <c r="G214" i="2"/>
  <c r="T213" i="2"/>
  <c r="S213" i="2"/>
  <c r="R213" i="2"/>
  <c r="Q213" i="2"/>
  <c r="Z213" i="2" s="1"/>
  <c r="P213" i="2"/>
  <c r="V213" i="2" s="1"/>
  <c r="O213" i="2"/>
  <c r="AI212" i="2"/>
  <c r="Q212" i="2" s="1"/>
  <c r="S212" i="2"/>
  <c r="R212" i="2"/>
  <c r="P212" i="2"/>
  <c r="Y212" i="2" s="1"/>
  <c r="O212" i="2"/>
  <c r="U212" i="2" s="1"/>
  <c r="G212" i="2"/>
  <c r="I212" i="2" s="1"/>
  <c r="BM211" i="2"/>
  <c r="BL211" i="2"/>
  <c r="BK211" i="2"/>
  <c r="BJ211" i="2"/>
  <c r="BI211" i="2"/>
  <c r="BH211" i="2"/>
  <c r="BG211" i="2"/>
  <c r="BF211" i="2"/>
  <c r="BE211" i="2"/>
  <c r="BD211" i="2"/>
  <c r="BC211" i="2"/>
  <c r="BB211" i="2"/>
  <c r="BA211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K211" i="2"/>
  <c r="AJ211" i="2"/>
  <c r="AH211" i="2"/>
  <c r="AG211" i="2"/>
  <c r="AG200" i="2" s="1"/>
  <c r="AF211" i="2"/>
  <c r="AE211" i="2"/>
  <c r="AD211" i="2"/>
  <c r="AC211" i="2"/>
  <c r="AB211" i="2"/>
  <c r="AA211" i="2"/>
  <c r="N211" i="2"/>
  <c r="M211" i="2"/>
  <c r="L211" i="2"/>
  <c r="K211" i="2"/>
  <c r="H211" i="2"/>
  <c r="F211" i="2"/>
  <c r="E211" i="2"/>
  <c r="T210" i="2"/>
  <c r="S210" i="2"/>
  <c r="R210" i="2"/>
  <c r="Q210" i="2"/>
  <c r="P210" i="2"/>
  <c r="Y210" i="2" s="1"/>
  <c r="O210" i="2"/>
  <c r="G210" i="2"/>
  <c r="T209" i="2"/>
  <c r="S209" i="2"/>
  <c r="R209" i="2"/>
  <c r="Q209" i="2"/>
  <c r="P209" i="2"/>
  <c r="V209" i="2" s="1"/>
  <c r="O209" i="2"/>
  <c r="U209" i="2" s="1"/>
  <c r="G209" i="2"/>
  <c r="I209" i="2" s="1"/>
  <c r="T208" i="2"/>
  <c r="S208" i="2"/>
  <c r="R208" i="2"/>
  <c r="Q208" i="2"/>
  <c r="W208" i="2" s="1"/>
  <c r="P208" i="2"/>
  <c r="V208" i="2" s="1"/>
  <c r="O208" i="2"/>
  <c r="X208" i="2" s="1"/>
  <c r="G208" i="2"/>
  <c r="I208" i="2" s="1"/>
  <c r="T207" i="2"/>
  <c r="S207" i="2"/>
  <c r="R207" i="2"/>
  <c r="Q207" i="2"/>
  <c r="Z207" i="2" s="1"/>
  <c r="P207" i="2"/>
  <c r="Y207" i="2" s="1"/>
  <c r="O207" i="2"/>
  <c r="G207" i="2"/>
  <c r="T206" i="2"/>
  <c r="S206" i="2"/>
  <c r="R206" i="2"/>
  <c r="Q206" i="2"/>
  <c r="P206" i="2"/>
  <c r="V206" i="2" s="1"/>
  <c r="O206" i="2"/>
  <c r="U206" i="2" s="1"/>
  <c r="G206" i="2"/>
  <c r="I206" i="2" s="1"/>
  <c r="T205" i="2"/>
  <c r="S205" i="2"/>
  <c r="R205" i="2"/>
  <c r="Q205" i="2"/>
  <c r="W205" i="2" s="1"/>
  <c r="P205" i="2"/>
  <c r="V205" i="2" s="1"/>
  <c r="O205" i="2"/>
  <c r="G205" i="2"/>
  <c r="T204" i="2"/>
  <c r="S204" i="2"/>
  <c r="R204" i="2"/>
  <c r="Q204" i="2"/>
  <c r="P204" i="2"/>
  <c r="V204" i="2" s="1"/>
  <c r="O204" i="2"/>
  <c r="G204" i="2"/>
  <c r="T203" i="2"/>
  <c r="S203" i="2"/>
  <c r="R203" i="2"/>
  <c r="Q203" i="2"/>
  <c r="P203" i="2"/>
  <c r="V203" i="2" s="1"/>
  <c r="O203" i="2"/>
  <c r="G203" i="2"/>
  <c r="T202" i="2"/>
  <c r="S202" i="2"/>
  <c r="R202" i="2"/>
  <c r="Q202" i="2"/>
  <c r="W202" i="2" s="1"/>
  <c r="P202" i="2"/>
  <c r="V202" i="2" s="1"/>
  <c r="O202" i="2"/>
  <c r="G202" i="2"/>
  <c r="BM201" i="2"/>
  <c r="BL201" i="2"/>
  <c r="BK201" i="2"/>
  <c r="BJ201" i="2"/>
  <c r="BI201" i="2"/>
  <c r="BI200" i="2" s="1"/>
  <c r="BH201" i="2"/>
  <c r="BG201" i="2"/>
  <c r="BF201" i="2"/>
  <c r="BE201" i="2"/>
  <c r="BD201" i="2"/>
  <c r="BC201" i="2"/>
  <c r="BC200" i="2" s="1"/>
  <c r="BB201" i="2"/>
  <c r="BA201" i="2"/>
  <c r="AZ201" i="2"/>
  <c r="AY201" i="2"/>
  <c r="AX201" i="2"/>
  <c r="AW201" i="2"/>
  <c r="AW200" i="2" s="1"/>
  <c r="AV201" i="2"/>
  <c r="AU201" i="2"/>
  <c r="AT201" i="2"/>
  <c r="AS201" i="2"/>
  <c r="AR201" i="2"/>
  <c r="AQ201" i="2"/>
  <c r="AQ200" i="2" s="1"/>
  <c r="AP201" i="2"/>
  <c r="AO201" i="2"/>
  <c r="AN201" i="2"/>
  <c r="AM201" i="2"/>
  <c r="AL201" i="2"/>
  <c r="AK201" i="2"/>
  <c r="AJ201" i="2"/>
  <c r="AI201" i="2"/>
  <c r="AH201" i="2"/>
  <c r="AG201" i="2"/>
  <c r="AF201" i="2"/>
  <c r="AF200" i="2" s="1"/>
  <c r="AE201" i="2"/>
  <c r="AE200" i="2" s="1"/>
  <c r="AD201" i="2"/>
  <c r="AD200" i="2" s="1"/>
  <c r="AC201" i="2"/>
  <c r="AB201" i="2"/>
  <c r="AA201" i="2"/>
  <c r="T201" i="2"/>
  <c r="N201" i="2"/>
  <c r="M201" i="2"/>
  <c r="L201" i="2"/>
  <c r="K201" i="2"/>
  <c r="K200" i="2" s="1"/>
  <c r="H201" i="2"/>
  <c r="F201" i="2"/>
  <c r="E201" i="2"/>
  <c r="AK200" i="2"/>
  <c r="L200" i="2"/>
  <c r="T199" i="2"/>
  <c r="S199" i="2"/>
  <c r="R199" i="2"/>
  <c r="Q199" i="2"/>
  <c r="P199" i="2"/>
  <c r="V199" i="2" s="1"/>
  <c r="O199" i="2"/>
  <c r="G199" i="2"/>
  <c r="T198" i="2"/>
  <c r="S198" i="2"/>
  <c r="R198" i="2"/>
  <c r="Q198" i="2"/>
  <c r="W198" i="2" s="1"/>
  <c r="P198" i="2"/>
  <c r="V198" i="2" s="1"/>
  <c r="O198" i="2"/>
  <c r="G198" i="2"/>
  <c r="T197" i="2"/>
  <c r="S197" i="2"/>
  <c r="R197" i="2"/>
  <c r="Q197" i="2"/>
  <c r="P197" i="2"/>
  <c r="Y197" i="2" s="1"/>
  <c r="O197" i="2"/>
  <c r="G197" i="2"/>
  <c r="J197" i="2" s="1"/>
  <c r="T196" i="2"/>
  <c r="S196" i="2"/>
  <c r="R196" i="2"/>
  <c r="Q196" i="2"/>
  <c r="P196" i="2"/>
  <c r="V196" i="2" s="1"/>
  <c r="O196" i="2"/>
  <c r="U196" i="2" s="1"/>
  <c r="G196" i="2"/>
  <c r="BM195" i="2"/>
  <c r="BL195" i="2"/>
  <c r="BK195" i="2"/>
  <c r="BJ195" i="2"/>
  <c r="BI195" i="2"/>
  <c r="BH195" i="2"/>
  <c r="BG195" i="2"/>
  <c r="BF195" i="2"/>
  <c r="BE195" i="2"/>
  <c r="BD195" i="2"/>
  <c r="BC195" i="2"/>
  <c r="BB195" i="2"/>
  <c r="BA195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G195" i="2"/>
  <c r="AF195" i="2"/>
  <c r="AE195" i="2"/>
  <c r="AD195" i="2"/>
  <c r="AC195" i="2"/>
  <c r="AB195" i="2"/>
  <c r="AA195" i="2"/>
  <c r="N195" i="2"/>
  <c r="M195" i="2"/>
  <c r="L195" i="2"/>
  <c r="K195" i="2"/>
  <c r="H195" i="2"/>
  <c r="F195" i="2"/>
  <c r="E195" i="2"/>
  <c r="T194" i="2"/>
  <c r="S194" i="2"/>
  <c r="R194" i="2"/>
  <c r="Q194" i="2"/>
  <c r="P194" i="2"/>
  <c r="V194" i="2" s="1"/>
  <c r="O194" i="2"/>
  <c r="U194" i="2" s="1"/>
  <c r="G194" i="2"/>
  <c r="T193" i="2"/>
  <c r="S193" i="2"/>
  <c r="R193" i="2"/>
  <c r="Q193" i="2"/>
  <c r="W193" i="2" s="1"/>
  <c r="P193" i="2"/>
  <c r="V193" i="2" s="1"/>
  <c r="O193" i="2"/>
  <c r="G193" i="2"/>
  <c r="J193" i="2" s="1"/>
  <c r="T192" i="2"/>
  <c r="S192" i="2"/>
  <c r="R192" i="2"/>
  <c r="Q192" i="2"/>
  <c r="P192" i="2"/>
  <c r="Y192" i="2" s="1"/>
  <c r="O192" i="2"/>
  <c r="X192" i="2" s="1"/>
  <c r="G192" i="2"/>
  <c r="J192" i="2" s="1"/>
  <c r="T191" i="2"/>
  <c r="S191" i="2"/>
  <c r="R191" i="2"/>
  <c r="Q191" i="2"/>
  <c r="P191" i="2"/>
  <c r="Y191" i="2" s="1"/>
  <c r="O191" i="2"/>
  <c r="U191" i="2" s="1"/>
  <c r="G191" i="2"/>
  <c r="I191" i="2" s="1"/>
  <c r="T190" i="2"/>
  <c r="S190" i="2"/>
  <c r="R190" i="2"/>
  <c r="Q190" i="2"/>
  <c r="Z190" i="2" s="1"/>
  <c r="P190" i="2"/>
  <c r="V190" i="2" s="1"/>
  <c r="O190" i="2"/>
  <c r="G190" i="2"/>
  <c r="T189" i="2"/>
  <c r="S189" i="2"/>
  <c r="R189" i="2"/>
  <c r="Q189" i="2"/>
  <c r="P189" i="2"/>
  <c r="V189" i="2" s="1"/>
  <c r="O189" i="2"/>
  <c r="X189" i="2" s="1"/>
  <c r="G189" i="2"/>
  <c r="T188" i="2"/>
  <c r="S188" i="2"/>
  <c r="R188" i="2"/>
  <c r="Q188" i="2"/>
  <c r="W188" i="2" s="1"/>
  <c r="P188" i="2"/>
  <c r="V188" i="2" s="1"/>
  <c r="O188" i="2"/>
  <c r="G188" i="2"/>
  <c r="J188" i="2" s="1"/>
  <c r="T187" i="2"/>
  <c r="S187" i="2"/>
  <c r="R187" i="2"/>
  <c r="Q187" i="2"/>
  <c r="W187" i="2" s="1"/>
  <c r="P187" i="2"/>
  <c r="Y187" i="2" s="1"/>
  <c r="O187" i="2"/>
  <c r="G187" i="2"/>
  <c r="I187" i="2" s="1"/>
  <c r="T186" i="2"/>
  <c r="S186" i="2"/>
  <c r="R186" i="2"/>
  <c r="Q186" i="2"/>
  <c r="Z186" i="2" s="1"/>
  <c r="P186" i="2"/>
  <c r="V186" i="2" s="1"/>
  <c r="O186" i="2"/>
  <c r="G186" i="2"/>
  <c r="I186" i="2" s="1"/>
  <c r="T185" i="2"/>
  <c r="S185" i="2"/>
  <c r="R185" i="2"/>
  <c r="Q185" i="2"/>
  <c r="W185" i="2" s="1"/>
  <c r="P185" i="2"/>
  <c r="Y185" i="2" s="1"/>
  <c r="O185" i="2"/>
  <c r="G185" i="2"/>
  <c r="I185" i="2" s="1"/>
  <c r="T184" i="2"/>
  <c r="S184" i="2"/>
  <c r="R184" i="2"/>
  <c r="Q184" i="2"/>
  <c r="W184" i="2" s="1"/>
  <c r="P184" i="2"/>
  <c r="V184" i="2" s="1"/>
  <c r="O184" i="2"/>
  <c r="X184" i="2" s="1"/>
  <c r="G184" i="2"/>
  <c r="J184" i="2" s="1"/>
  <c r="T183" i="2"/>
  <c r="S183" i="2"/>
  <c r="R183" i="2"/>
  <c r="Q183" i="2"/>
  <c r="W183" i="2" s="1"/>
  <c r="P183" i="2"/>
  <c r="Y183" i="2" s="1"/>
  <c r="O183" i="2"/>
  <c r="G183" i="2"/>
  <c r="T182" i="2"/>
  <c r="S182" i="2"/>
  <c r="R182" i="2"/>
  <c r="Q182" i="2"/>
  <c r="P182" i="2"/>
  <c r="V182" i="2" s="1"/>
  <c r="O182" i="2"/>
  <c r="X182" i="2" s="1"/>
  <c r="G182" i="2"/>
  <c r="J182" i="2" s="1"/>
  <c r="T181" i="2"/>
  <c r="S181" i="2"/>
  <c r="R181" i="2"/>
  <c r="Q181" i="2"/>
  <c r="W181" i="2" s="1"/>
  <c r="P181" i="2"/>
  <c r="Y181" i="2" s="1"/>
  <c r="O181" i="2"/>
  <c r="G181" i="2"/>
  <c r="I181" i="2" s="1"/>
  <c r="T180" i="2"/>
  <c r="S180" i="2"/>
  <c r="R180" i="2"/>
  <c r="Q180" i="2"/>
  <c r="Z180" i="2" s="1"/>
  <c r="P180" i="2"/>
  <c r="Y180" i="2" s="1"/>
  <c r="O180" i="2"/>
  <c r="G180" i="2"/>
  <c r="I180" i="2" s="1"/>
  <c r="T179" i="2"/>
  <c r="S179" i="2"/>
  <c r="R179" i="2"/>
  <c r="Q179" i="2"/>
  <c r="P179" i="2"/>
  <c r="Y179" i="2" s="1"/>
  <c r="O179" i="2"/>
  <c r="G179" i="2"/>
  <c r="I179" i="2" s="1"/>
  <c r="T178" i="2"/>
  <c r="S178" i="2"/>
  <c r="R178" i="2"/>
  <c r="Q178" i="2"/>
  <c r="P178" i="2"/>
  <c r="V178" i="2" s="1"/>
  <c r="O178" i="2"/>
  <c r="U178" i="2" s="1"/>
  <c r="G178" i="2"/>
  <c r="T177" i="2"/>
  <c r="S177" i="2"/>
  <c r="R177" i="2"/>
  <c r="Q177" i="2"/>
  <c r="W177" i="2" s="1"/>
  <c r="P177" i="2"/>
  <c r="Y177" i="2" s="1"/>
  <c r="O177" i="2"/>
  <c r="G177" i="2"/>
  <c r="T176" i="2"/>
  <c r="S176" i="2"/>
  <c r="R176" i="2"/>
  <c r="Q176" i="2"/>
  <c r="P176" i="2"/>
  <c r="V176" i="2" s="1"/>
  <c r="O176" i="2"/>
  <c r="X176" i="2" s="1"/>
  <c r="E176" i="2"/>
  <c r="G176" i="2" s="1"/>
  <c r="J176" i="2" s="1"/>
  <c r="T175" i="2"/>
  <c r="S175" i="2"/>
  <c r="R175" i="2"/>
  <c r="Q175" i="2"/>
  <c r="Z175" i="2" s="1"/>
  <c r="P175" i="2"/>
  <c r="V175" i="2" s="1"/>
  <c r="O175" i="2"/>
  <c r="X175" i="2" s="1"/>
  <c r="G175" i="2"/>
  <c r="I175" i="2" s="1"/>
  <c r="W174" i="2"/>
  <c r="T174" i="2"/>
  <c r="S174" i="2"/>
  <c r="R174" i="2"/>
  <c r="Q174" i="2"/>
  <c r="P174" i="2"/>
  <c r="O174" i="2"/>
  <c r="G174" i="2"/>
  <c r="I174" i="2" s="1"/>
  <c r="T173" i="2"/>
  <c r="S173" i="2"/>
  <c r="R173" i="2"/>
  <c r="Q173" i="2"/>
  <c r="P173" i="2"/>
  <c r="V173" i="2" s="1"/>
  <c r="O173" i="2"/>
  <c r="U173" i="2" s="1"/>
  <c r="E173" i="2"/>
  <c r="G173" i="2" s="1"/>
  <c r="T172" i="2"/>
  <c r="S172" i="2"/>
  <c r="R172" i="2"/>
  <c r="Q172" i="2"/>
  <c r="P172" i="2"/>
  <c r="V172" i="2" s="1"/>
  <c r="O172" i="2"/>
  <c r="X172" i="2" s="1"/>
  <c r="G172" i="2"/>
  <c r="I172" i="2" s="1"/>
  <c r="AG171" i="2"/>
  <c r="R171" i="2" s="1"/>
  <c r="T171" i="2"/>
  <c r="S171" i="2"/>
  <c r="Q171" i="2"/>
  <c r="Z171" i="2" s="1"/>
  <c r="P171" i="2"/>
  <c r="Y171" i="2" s="1"/>
  <c r="G171" i="2"/>
  <c r="J171" i="2" s="1"/>
  <c r="AG170" i="2"/>
  <c r="AG169" i="2" s="1"/>
  <c r="T170" i="2"/>
  <c r="S170" i="2"/>
  <c r="Q170" i="2"/>
  <c r="P170" i="2"/>
  <c r="V170" i="2" s="1"/>
  <c r="E170" i="2"/>
  <c r="BM169" i="2"/>
  <c r="BL169" i="2"/>
  <c r="BK169" i="2"/>
  <c r="BJ169" i="2"/>
  <c r="BI169" i="2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F169" i="2"/>
  <c r="AE169" i="2"/>
  <c r="AD169" i="2"/>
  <c r="AC169" i="2"/>
  <c r="AB169" i="2"/>
  <c r="AA169" i="2"/>
  <c r="N169" i="2"/>
  <c r="M169" i="2"/>
  <c r="L169" i="2"/>
  <c r="K169" i="2"/>
  <c r="H169" i="2"/>
  <c r="F169" i="2"/>
  <c r="T167" i="2"/>
  <c r="S167" i="2"/>
  <c r="R167" i="2"/>
  <c r="Q167" i="2"/>
  <c r="P167" i="2"/>
  <c r="V167" i="2" s="1"/>
  <c r="O167" i="2"/>
  <c r="E167" i="2"/>
  <c r="G167" i="2" s="1"/>
  <c r="T166" i="2"/>
  <c r="S166" i="2"/>
  <c r="R166" i="2"/>
  <c r="Q166" i="2"/>
  <c r="P166" i="2"/>
  <c r="Y166" i="2" s="1"/>
  <c r="O166" i="2"/>
  <c r="X166" i="2" s="1"/>
  <c r="AE165" i="2"/>
  <c r="T165" i="2"/>
  <c r="R165" i="2"/>
  <c r="Q165" i="2"/>
  <c r="O165" i="2"/>
  <c r="G165" i="2"/>
  <c r="I165" i="2" s="1"/>
  <c r="T164" i="2"/>
  <c r="S164" i="2"/>
  <c r="R164" i="2"/>
  <c r="Q164" i="2"/>
  <c r="P164" i="2"/>
  <c r="Y164" i="2" s="1"/>
  <c r="O164" i="2"/>
  <c r="T163" i="2"/>
  <c r="S163" i="2"/>
  <c r="R163" i="2"/>
  <c r="Q163" i="2"/>
  <c r="Z163" i="2" s="1"/>
  <c r="P163" i="2"/>
  <c r="V163" i="2" s="1"/>
  <c r="O163" i="2"/>
  <c r="T162" i="2"/>
  <c r="S162" i="2"/>
  <c r="R162" i="2"/>
  <c r="Q162" i="2"/>
  <c r="P162" i="2"/>
  <c r="V162" i="2" s="1"/>
  <c r="O162" i="2"/>
  <c r="U162" i="2" s="1"/>
  <c r="T161" i="2"/>
  <c r="S161" i="2"/>
  <c r="R161" i="2"/>
  <c r="Q161" i="2"/>
  <c r="P161" i="2"/>
  <c r="V161" i="2" s="1"/>
  <c r="O161" i="2"/>
  <c r="U161" i="2" s="1"/>
  <c r="T160" i="2"/>
  <c r="S160" i="2"/>
  <c r="R160" i="2"/>
  <c r="Q160" i="2"/>
  <c r="Z160" i="2" s="1"/>
  <c r="P160" i="2"/>
  <c r="V160" i="2" s="1"/>
  <c r="O160" i="2"/>
  <c r="X160" i="2" s="1"/>
  <c r="Z159" i="2"/>
  <c r="T159" i="2"/>
  <c r="S159" i="2"/>
  <c r="R159" i="2"/>
  <c r="Q159" i="2"/>
  <c r="P159" i="2"/>
  <c r="O159" i="2"/>
  <c r="X159" i="2" s="1"/>
  <c r="T158" i="2"/>
  <c r="S158" i="2"/>
  <c r="R158" i="2"/>
  <c r="Q158" i="2"/>
  <c r="P158" i="2"/>
  <c r="V158" i="2" s="1"/>
  <c r="O158" i="2"/>
  <c r="K158" i="2"/>
  <c r="T157" i="2"/>
  <c r="S157" i="2"/>
  <c r="R157" i="2"/>
  <c r="Q157" i="2"/>
  <c r="Z157" i="2" s="1"/>
  <c r="P157" i="2"/>
  <c r="Y157" i="2" s="1"/>
  <c r="O157" i="2"/>
  <c r="X157" i="2" s="1"/>
  <c r="T156" i="2"/>
  <c r="S156" i="2"/>
  <c r="R156" i="2"/>
  <c r="Q156" i="2"/>
  <c r="P156" i="2"/>
  <c r="Y156" i="2" s="1"/>
  <c r="O156" i="2"/>
  <c r="X156" i="2" s="1"/>
  <c r="T155" i="2"/>
  <c r="S155" i="2"/>
  <c r="R155" i="2"/>
  <c r="Q155" i="2"/>
  <c r="W155" i="2" s="1"/>
  <c r="P155" i="2"/>
  <c r="O155" i="2"/>
  <c r="T154" i="2"/>
  <c r="S154" i="2"/>
  <c r="R154" i="2"/>
  <c r="Q154" i="2"/>
  <c r="P154" i="2"/>
  <c r="V154" i="2" s="1"/>
  <c r="O154" i="2"/>
  <c r="U154" i="2" s="1"/>
  <c r="T153" i="2"/>
  <c r="S153" i="2"/>
  <c r="R153" i="2"/>
  <c r="Q153" i="2"/>
  <c r="W153" i="2" s="1"/>
  <c r="P153" i="2"/>
  <c r="V153" i="2" s="1"/>
  <c r="O153" i="2"/>
  <c r="X153" i="2" s="1"/>
  <c r="T152" i="2"/>
  <c r="S152" i="2"/>
  <c r="R152" i="2"/>
  <c r="Q152" i="2"/>
  <c r="P152" i="2"/>
  <c r="V152" i="2" s="1"/>
  <c r="O152" i="2"/>
  <c r="U152" i="2" s="1"/>
  <c r="T151" i="2"/>
  <c r="S151" i="2"/>
  <c r="R151" i="2"/>
  <c r="Q151" i="2"/>
  <c r="P151" i="2"/>
  <c r="V151" i="2" s="1"/>
  <c r="O151" i="2"/>
  <c r="X151" i="2" s="1"/>
  <c r="T150" i="2"/>
  <c r="S150" i="2"/>
  <c r="R150" i="2"/>
  <c r="Q150" i="2"/>
  <c r="P150" i="2"/>
  <c r="V150" i="2" s="1"/>
  <c r="O150" i="2"/>
  <c r="X150" i="2" s="1"/>
  <c r="T149" i="2"/>
  <c r="S149" i="2"/>
  <c r="R149" i="2"/>
  <c r="Q149" i="2"/>
  <c r="P149" i="2"/>
  <c r="O149" i="2"/>
  <c r="U149" i="2" s="1"/>
  <c r="T148" i="2"/>
  <c r="S148" i="2"/>
  <c r="R148" i="2"/>
  <c r="Q148" i="2"/>
  <c r="W148" i="2" s="1"/>
  <c r="P148" i="2"/>
  <c r="V148" i="2" s="1"/>
  <c r="O148" i="2"/>
  <c r="U148" i="2" s="1"/>
  <c r="T147" i="2"/>
  <c r="S147" i="2"/>
  <c r="R147" i="2"/>
  <c r="Q147" i="2"/>
  <c r="W147" i="2" s="1"/>
  <c r="P147" i="2"/>
  <c r="V147" i="2" s="1"/>
  <c r="O147" i="2"/>
  <c r="G147" i="2"/>
  <c r="BM146" i="2"/>
  <c r="BL146" i="2"/>
  <c r="BK146" i="2"/>
  <c r="BJ146" i="2"/>
  <c r="BI146" i="2"/>
  <c r="BH146" i="2"/>
  <c r="BG146" i="2"/>
  <c r="BF146" i="2"/>
  <c r="BE146" i="2"/>
  <c r="BD146" i="2"/>
  <c r="BC146" i="2"/>
  <c r="BB146" i="2"/>
  <c r="BA146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G146" i="2"/>
  <c r="AF146" i="2"/>
  <c r="AD146" i="2"/>
  <c r="AC146" i="2"/>
  <c r="AB146" i="2"/>
  <c r="AA146" i="2"/>
  <c r="N146" i="2"/>
  <c r="M146" i="2"/>
  <c r="L146" i="2"/>
  <c r="K146" i="2"/>
  <c r="H146" i="2"/>
  <c r="F146" i="2"/>
  <c r="E146" i="2"/>
  <c r="T145" i="2"/>
  <c r="S145" i="2"/>
  <c r="R145" i="2"/>
  <c r="Q145" i="2"/>
  <c r="W145" i="2" s="1"/>
  <c r="P145" i="2"/>
  <c r="V145" i="2" s="1"/>
  <c r="O145" i="2"/>
  <c r="G145" i="2"/>
  <c r="J145" i="2" s="1"/>
  <c r="T144" i="2"/>
  <c r="S144" i="2"/>
  <c r="R144" i="2"/>
  <c r="Q144" i="2"/>
  <c r="P144" i="2"/>
  <c r="O144" i="2"/>
  <c r="G144" i="2"/>
  <c r="J144" i="2" s="1"/>
  <c r="T143" i="2"/>
  <c r="S143" i="2"/>
  <c r="R143" i="2"/>
  <c r="Q143" i="2"/>
  <c r="W143" i="2" s="1"/>
  <c r="P143" i="2"/>
  <c r="V143" i="2" s="1"/>
  <c r="O143" i="2"/>
  <c r="U143" i="2" s="1"/>
  <c r="G143" i="2"/>
  <c r="I143" i="2" s="1"/>
  <c r="T142" i="2"/>
  <c r="S142" i="2"/>
  <c r="R142" i="2"/>
  <c r="Q142" i="2"/>
  <c r="W142" i="2" s="1"/>
  <c r="P142" i="2"/>
  <c r="Y142" i="2" s="1"/>
  <c r="O142" i="2"/>
  <c r="X142" i="2" s="1"/>
  <c r="G142" i="2"/>
  <c r="J142" i="2" s="1"/>
  <c r="T141" i="2"/>
  <c r="S141" i="2"/>
  <c r="R141" i="2"/>
  <c r="Q141" i="2"/>
  <c r="P141" i="2"/>
  <c r="Y141" i="2" s="1"/>
  <c r="O141" i="2"/>
  <c r="G141" i="2"/>
  <c r="I141" i="2" s="1"/>
  <c r="T140" i="2"/>
  <c r="S140" i="2"/>
  <c r="R140" i="2"/>
  <c r="Q140" i="2"/>
  <c r="W140" i="2" s="1"/>
  <c r="P140" i="2"/>
  <c r="V140" i="2" s="1"/>
  <c r="O140" i="2"/>
  <c r="G140" i="2"/>
  <c r="T139" i="2"/>
  <c r="S139" i="2"/>
  <c r="R139" i="2"/>
  <c r="Q139" i="2"/>
  <c r="W139" i="2" s="1"/>
  <c r="P139" i="2"/>
  <c r="V139" i="2" s="1"/>
  <c r="O139" i="2"/>
  <c r="G139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N138" i="2"/>
  <c r="M138" i="2"/>
  <c r="L138" i="2"/>
  <c r="K138" i="2"/>
  <c r="H138" i="2"/>
  <c r="F138" i="2"/>
  <c r="E138" i="2"/>
  <c r="T137" i="2"/>
  <c r="S137" i="2"/>
  <c r="R137" i="2"/>
  <c r="Q137" i="2"/>
  <c r="W137" i="2" s="1"/>
  <c r="P137" i="2"/>
  <c r="V137" i="2" s="1"/>
  <c r="O137" i="2"/>
  <c r="G137" i="2"/>
  <c r="T136" i="2"/>
  <c r="S136" i="2"/>
  <c r="R136" i="2"/>
  <c r="Q136" i="2"/>
  <c r="Z136" i="2" s="1"/>
  <c r="P136" i="2"/>
  <c r="Y136" i="2" s="1"/>
  <c r="O136" i="2"/>
  <c r="G136" i="2"/>
  <c r="J136" i="2" s="1"/>
  <c r="T135" i="2"/>
  <c r="S135" i="2"/>
  <c r="R135" i="2"/>
  <c r="Q135" i="2"/>
  <c r="W135" i="2" s="1"/>
  <c r="P135" i="2"/>
  <c r="V135" i="2" s="1"/>
  <c r="O135" i="2"/>
  <c r="G135" i="2"/>
  <c r="I135" i="2" s="1"/>
  <c r="BM134" i="2"/>
  <c r="BL134" i="2"/>
  <c r="S134" i="2" s="1"/>
  <c r="BK134" i="2"/>
  <c r="BJ134" i="2"/>
  <c r="BI134" i="2"/>
  <c r="BH134" i="2"/>
  <c r="BG134" i="2"/>
  <c r="BF134" i="2"/>
  <c r="BE134" i="2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N134" i="2"/>
  <c r="M134" i="2"/>
  <c r="L134" i="2"/>
  <c r="K134" i="2"/>
  <c r="H134" i="2"/>
  <c r="F134" i="2"/>
  <c r="E134" i="2"/>
  <c r="T133" i="2"/>
  <c r="S133" i="2"/>
  <c r="R133" i="2"/>
  <c r="Q133" i="2"/>
  <c r="W133" i="2" s="1"/>
  <c r="P133" i="2"/>
  <c r="V133" i="2" s="1"/>
  <c r="O133" i="2"/>
  <c r="U133" i="2" s="1"/>
  <c r="G133" i="2"/>
  <c r="I133" i="2" s="1"/>
  <c r="T132" i="2"/>
  <c r="S132" i="2"/>
  <c r="R132" i="2"/>
  <c r="Q132" i="2"/>
  <c r="W132" i="2" s="1"/>
  <c r="P132" i="2"/>
  <c r="V132" i="2" s="1"/>
  <c r="O132" i="2"/>
  <c r="G132" i="2"/>
  <c r="I132" i="2" s="1"/>
  <c r="T131" i="2"/>
  <c r="S131" i="2"/>
  <c r="R131" i="2"/>
  <c r="Q131" i="2"/>
  <c r="P131" i="2"/>
  <c r="Y131" i="2" s="1"/>
  <c r="O131" i="2"/>
  <c r="G131" i="2"/>
  <c r="I131" i="2" s="1"/>
  <c r="T130" i="2"/>
  <c r="S130" i="2"/>
  <c r="R130" i="2"/>
  <c r="Q130" i="2"/>
  <c r="W130" i="2" s="1"/>
  <c r="P130" i="2"/>
  <c r="V130" i="2" s="1"/>
  <c r="O130" i="2"/>
  <c r="X130" i="2" s="1"/>
  <c r="G130" i="2"/>
  <c r="BM129" i="2"/>
  <c r="BL129" i="2"/>
  <c r="BK129" i="2"/>
  <c r="BJ129" i="2"/>
  <c r="BI129" i="2"/>
  <c r="BH129" i="2"/>
  <c r="BG129" i="2"/>
  <c r="BF129" i="2"/>
  <c r="BE129" i="2"/>
  <c r="BD129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N129" i="2"/>
  <c r="M129" i="2"/>
  <c r="L129" i="2"/>
  <c r="K129" i="2"/>
  <c r="H129" i="2"/>
  <c r="F129" i="2"/>
  <c r="E129" i="2"/>
  <c r="T128" i="2"/>
  <c r="S128" i="2"/>
  <c r="R128" i="2"/>
  <c r="Q128" i="2"/>
  <c r="W128" i="2" s="1"/>
  <c r="P128" i="2"/>
  <c r="V128" i="2" s="1"/>
  <c r="O128" i="2"/>
  <c r="U128" i="2" s="1"/>
  <c r="G128" i="2"/>
  <c r="T127" i="2"/>
  <c r="S127" i="2"/>
  <c r="R127" i="2"/>
  <c r="Q127" i="2"/>
  <c r="W127" i="2" s="1"/>
  <c r="P127" i="2"/>
  <c r="Y127" i="2" s="1"/>
  <c r="O127" i="2"/>
  <c r="G127" i="2"/>
  <c r="T126" i="2"/>
  <c r="S126" i="2"/>
  <c r="R126" i="2"/>
  <c r="Q126" i="2"/>
  <c r="P126" i="2"/>
  <c r="V126" i="2" s="1"/>
  <c r="O126" i="2"/>
  <c r="G126" i="2"/>
  <c r="T125" i="2"/>
  <c r="S125" i="2"/>
  <c r="R125" i="2"/>
  <c r="Q125" i="2"/>
  <c r="W125" i="2" s="1"/>
  <c r="P125" i="2"/>
  <c r="V125" i="2" s="1"/>
  <c r="O125" i="2"/>
  <c r="U125" i="2" s="1"/>
  <c r="G125" i="2"/>
  <c r="I125" i="2" s="1"/>
  <c r="T124" i="2"/>
  <c r="S124" i="2"/>
  <c r="R124" i="2"/>
  <c r="Q124" i="2"/>
  <c r="W124" i="2" s="1"/>
  <c r="P124" i="2"/>
  <c r="Y124" i="2" s="1"/>
  <c r="O124" i="2"/>
  <c r="G124" i="2"/>
  <c r="I124" i="2" s="1"/>
  <c r="T123" i="2"/>
  <c r="S123" i="2"/>
  <c r="R123" i="2"/>
  <c r="Q123" i="2"/>
  <c r="P123" i="2"/>
  <c r="Y123" i="2" s="1"/>
  <c r="O123" i="2"/>
  <c r="G123" i="2"/>
  <c r="I123" i="2" s="1"/>
  <c r="T122" i="2"/>
  <c r="S122" i="2"/>
  <c r="R122" i="2"/>
  <c r="Q122" i="2"/>
  <c r="W122" i="2" s="1"/>
  <c r="P122" i="2"/>
  <c r="V122" i="2" s="1"/>
  <c r="O122" i="2"/>
  <c r="G122" i="2"/>
  <c r="T121" i="2"/>
  <c r="S121" i="2"/>
  <c r="R121" i="2"/>
  <c r="Q121" i="2"/>
  <c r="W121" i="2" s="1"/>
  <c r="P121" i="2"/>
  <c r="O121" i="2"/>
  <c r="G121" i="2"/>
  <c r="BM120" i="2"/>
  <c r="BL120" i="2"/>
  <c r="BK120" i="2"/>
  <c r="BJ120" i="2"/>
  <c r="BI120" i="2"/>
  <c r="BH120" i="2"/>
  <c r="BG120" i="2"/>
  <c r="BF120" i="2"/>
  <c r="BE120" i="2"/>
  <c r="BD120" i="2"/>
  <c r="BC120" i="2"/>
  <c r="BB120" i="2"/>
  <c r="BA120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AM120" i="2"/>
  <c r="AL120" i="2"/>
  <c r="AK120" i="2"/>
  <c r="AJ120" i="2"/>
  <c r="AI120" i="2"/>
  <c r="AH120" i="2"/>
  <c r="AG120" i="2"/>
  <c r="AF120" i="2"/>
  <c r="AE120" i="2"/>
  <c r="AD120" i="2"/>
  <c r="AC120" i="2"/>
  <c r="AB120" i="2"/>
  <c r="AA120" i="2"/>
  <c r="N120" i="2"/>
  <c r="M120" i="2"/>
  <c r="L120" i="2"/>
  <c r="K120" i="2"/>
  <c r="H120" i="2"/>
  <c r="F120" i="2"/>
  <c r="E120" i="2"/>
  <c r="T119" i="2"/>
  <c r="S119" i="2"/>
  <c r="R119" i="2"/>
  <c r="Q119" i="2"/>
  <c r="W119" i="2" s="1"/>
  <c r="P119" i="2"/>
  <c r="V119" i="2" s="1"/>
  <c r="O119" i="2"/>
  <c r="G119" i="2"/>
  <c r="T118" i="2"/>
  <c r="S118" i="2"/>
  <c r="R118" i="2"/>
  <c r="Q118" i="2"/>
  <c r="P118" i="2"/>
  <c r="V118" i="2" s="1"/>
  <c r="O118" i="2"/>
  <c r="H118" i="2"/>
  <c r="E118" i="2"/>
  <c r="G118" i="2" s="1"/>
  <c r="F6" i="4" s="1"/>
  <c r="T117" i="2"/>
  <c r="S117" i="2"/>
  <c r="R117" i="2"/>
  <c r="Q117" i="2"/>
  <c r="P117" i="2"/>
  <c r="O117" i="2"/>
  <c r="G117" i="2"/>
  <c r="I117" i="2" s="1"/>
  <c r="T116" i="2"/>
  <c r="S116" i="2"/>
  <c r="R116" i="2"/>
  <c r="Q116" i="2"/>
  <c r="W116" i="2" s="1"/>
  <c r="P116" i="2"/>
  <c r="V116" i="2" s="1"/>
  <c r="O116" i="2"/>
  <c r="U116" i="2" s="1"/>
  <c r="H116" i="2"/>
  <c r="E116" i="2"/>
  <c r="G116" i="2" s="1"/>
  <c r="T114" i="2"/>
  <c r="S114" i="2"/>
  <c r="R114" i="2"/>
  <c r="Q114" i="2"/>
  <c r="W114" i="2" s="1"/>
  <c r="P114" i="2"/>
  <c r="V114" i="2" s="1"/>
  <c r="O114" i="2"/>
  <c r="U114" i="2" s="1"/>
  <c r="G114" i="2"/>
  <c r="I114" i="2" s="1"/>
  <c r="T113" i="2"/>
  <c r="S113" i="2"/>
  <c r="R113" i="2"/>
  <c r="Q113" i="2"/>
  <c r="W113" i="2" s="1"/>
  <c r="P113" i="2"/>
  <c r="V113" i="2" s="1"/>
  <c r="O113" i="2"/>
  <c r="G113" i="2"/>
  <c r="J113" i="2" s="1"/>
  <c r="T112" i="2"/>
  <c r="S112" i="2"/>
  <c r="R112" i="2"/>
  <c r="Q112" i="2"/>
  <c r="P112" i="2"/>
  <c r="O112" i="2"/>
  <c r="G112" i="2"/>
  <c r="J112" i="2" s="1"/>
  <c r="T111" i="2"/>
  <c r="S111" i="2"/>
  <c r="R111" i="2"/>
  <c r="Q111" i="2"/>
  <c r="W111" i="2" s="1"/>
  <c r="P111" i="2"/>
  <c r="V111" i="2" s="1"/>
  <c r="O111" i="2"/>
  <c r="U111" i="2" s="1"/>
  <c r="G111" i="2"/>
  <c r="T110" i="2"/>
  <c r="S110" i="2"/>
  <c r="R110" i="2"/>
  <c r="Q110" i="2"/>
  <c r="W110" i="2" s="1"/>
  <c r="P110" i="2"/>
  <c r="V110" i="2" s="1"/>
  <c r="O110" i="2"/>
  <c r="G110" i="2"/>
  <c r="T109" i="2"/>
  <c r="S109" i="2"/>
  <c r="R109" i="2"/>
  <c r="Q109" i="2"/>
  <c r="P109" i="2"/>
  <c r="V109" i="2" s="1"/>
  <c r="O109" i="2"/>
  <c r="X109" i="2" s="1"/>
  <c r="G109" i="2"/>
  <c r="J109" i="2" s="1"/>
  <c r="T108" i="2"/>
  <c r="S108" i="2"/>
  <c r="R108" i="2"/>
  <c r="Q108" i="2"/>
  <c r="W108" i="2" s="1"/>
  <c r="P108" i="2"/>
  <c r="Y108" i="2" s="1"/>
  <c r="O108" i="2"/>
  <c r="G108" i="2"/>
  <c r="T107" i="2"/>
  <c r="S107" i="2"/>
  <c r="R107" i="2"/>
  <c r="Q107" i="2"/>
  <c r="Z107" i="2" s="1"/>
  <c r="P107" i="2"/>
  <c r="V107" i="2" s="1"/>
  <c r="O107" i="2"/>
  <c r="X107" i="2" s="1"/>
  <c r="G107" i="2"/>
  <c r="J107" i="2" s="1"/>
  <c r="T106" i="2"/>
  <c r="S106" i="2"/>
  <c r="R106" i="2"/>
  <c r="Q106" i="2"/>
  <c r="Z106" i="2" s="1"/>
  <c r="P106" i="2"/>
  <c r="Y106" i="2" s="1"/>
  <c r="O106" i="2"/>
  <c r="G106" i="2"/>
  <c r="I106" i="2" s="1"/>
  <c r="X105" i="2"/>
  <c r="T105" i="2"/>
  <c r="S105" i="2"/>
  <c r="R105" i="2"/>
  <c r="Q105" i="2"/>
  <c r="W105" i="2" s="1"/>
  <c r="P105" i="2"/>
  <c r="V105" i="2" s="1"/>
  <c r="O105" i="2"/>
  <c r="U105" i="2" s="1"/>
  <c r="G105" i="2"/>
  <c r="T104" i="2"/>
  <c r="S104" i="2"/>
  <c r="R104" i="2"/>
  <c r="Q104" i="2"/>
  <c r="W104" i="2" s="1"/>
  <c r="P104" i="2"/>
  <c r="V104" i="2" s="1"/>
  <c r="O104" i="2"/>
  <c r="G104" i="2"/>
  <c r="T103" i="2"/>
  <c r="S103" i="2"/>
  <c r="R103" i="2"/>
  <c r="Q103" i="2"/>
  <c r="P103" i="2"/>
  <c r="V103" i="2" s="1"/>
  <c r="O103" i="2"/>
  <c r="X103" i="2" s="1"/>
  <c r="G103" i="2"/>
  <c r="J103" i="2" s="1"/>
  <c r="T102" i="2"/>
  <c r="S102" i="2"/>
  <c r="R102" i="2"/>
  <c r="Q102" i="2"/>
  <c r="W102" i="2" s="1"/>
  <c r="P102" i="2"/>
  <c r="Y102" i="2" s="1"/>
  <c r="O102" i="2"/>
  <c r="G102" i="2"/>
  <c r="T101" i="2"/>
  <c r="S101" i="2"/>
  <c r="R101" i="2"/>
  <c r="Q101" i="2"/>
  <c r="Z101" i="2" s="1"/>
  <c r="P101" i="2"/>
  <c r="V101" i="2" s="1"/>
  <c r="O101" i="2"/>
  <c r="X101" i="2" s="1"/>
  <c r="E101" i="2"/>
  <c r="G101" i="2" s="1"/>
  <c r="Y100" i="2"/>
  <c r="X100" i="2"/>
  <c r="V100" i="2"/>
  <c r="U100" i="2"/>
  <c r="T100" i="2"/>
  <c r="S100" i="2"/>
  <c r="R100" i="2"/>
  <c r="Q100" i="2"/>
  <c r="G100" i="2"/>
  <c r="J100" i="2" s="1"/>
  <c r="V99" i="2"/>
  <c r="T99" i="2"/>
  <c r="S99" i="2"/>
  <c r="R99" i="2"/>
  <c r="Q99" i="2"/>
  <c r="P99" i="2"/>
  <c r="Y99" i="2" s="1"/>
  <c r="O99" i="2"/>
  <c r="G99" i="2"/>
  <c r="I99" i="2" s="1"/>
  <c r="T98" i="2"/>
  <c r="S98" i="2"/>
  <c r="R98" i="2"/>
  <c r="Q98" i="2"/>
  <c r="W98" i="2" s="1"/>
  <c r="P98" i="2"/>
  <c r="V98" i="2" s="1"/>
  <c r="O98" i="2"/>
  <c r="E98" i="2"/>
  <c r="G98" i="2" s="1"/>
  <c r="BM97" i="2"/>
  <c r="BL97" i="2"/>
  <c r="BK97" i="2"/>
  <c r="BJ97" i="2"/>
  <c r="BI97" i="2"/>
  <c r="BH97" i="2"/>
  <c r="BG97" i="2"/>
  <c r="BF97" i="2"/>
  <c r="BE97" i="2"/>
  <c r="BD97" i="2"/>
  <c r="BC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N97" i="2"/>
  <c r="M97" i="2"/>
  <c r="L97" i="2"/>
  <c r="K97" i="2"/>
  <c r="H97" i="2"/>
  <c r="F97" i="2"/>
  <c r="E97" i="2"/>
  <c r="T95" i="2"/>
  <c r="S95" i="2"/>
  <c r="R95" i="2"/>
  <c r="Q95" i="2"/>
  <c r="P95" i="2"/>
  <c r="V95" i="2" s="1"/>
  <c r="O95" i="2"/>
  <c r="U95" i="2" s="1"/>
  <c r="G95" i="2"/>
  <c r="T94" i="2"/>
  <c r="S94" i="2"/>
  <c r="R94" i="2"/>
  <c r="Q94" i="2"/>
  <c r="W94" i="2" s="1"/>
  <c r="P94" i="2"/>
  <c r="V94" i="2" s="1"/>
  <c r="O94" i="2"/>
  <c r="G94" i="2"/>
  <c r="J94" i="2" s="1"/>
  <c r="T93" i="2"/>
  <c r="S93" i="2"/>
  <c r="R93" i="2"/>
  <c r="Q93" i="2"/>
  <c r="P93" i="2"/>
  <c r="V93" i="2" s="1"/>
  <c r="O93" i="2"/>
  <c r="X93" i="2" s="1"/>
  <c r="G93" i="2"/>
  <c r="T92" i="2"/>
  <c r="S92" i="2"/>
  <c r="R92" i="2"/>
  <c r="Q92" i="2"/>
  <c r="W92" i="2" s="1"/>
  <c r="P92" i="2"/>
  <c r="Y92" i="2" s="1"/>
  <c r="O92" i="2"/>
  <c r="U92" i="2" s="1"/>
  <c r="G92" i="2"/>
  <c r="I92" i="2" s="1"/>
  <c r="T91" i="2"/>
  <c r="S91" i="2"/>
  <c r="R91" i="2"/>
  <c r="Q91" i="2"/>
  <c r="Z91" i="2" s="1"/>
  <c r="P91" i="2"/>
  <c r="V91" i="2" s="1"/>
  <c r="O91" i="2"/>
  <c r="X91" i="2" s="1"/>
  <c r="G91" i="2"/>
  <c r="T90" i="2"/>
  <c r="S90" i="2"/>
  <c r="R90" i="2"/>
  <c r="Q90" i="2"/>
  <c r="Z90" i="2" s="1"/>
  <c r="P90" i="2"/>
  <c r="O90" i="2"/>
  <c r="G90" i="2"/>
  <c r="J90" i="2" s="1"/>
  <c r="T89" i="2"/>
  <c r="S89" i="2"/>
  <c r="R89" i="2"/>
  <c r="Q89" i="2"/>
  <c r="W89" i="2" s="1"/>
  <c r="P89" i="2"/>
  <c r="V89" i="2" s="1"/>
  <c r="O89" i="2"/>
  <c r="X89" i="2" s="1"/>
  <c r="G89" i="2"/>
  <c r="T88" i="2"/>
  <c r="S88" i="2"/>
  <c r="R88" i="2"/>
  <c r="Q88" i="2"/>
  <c r="W88" i="2" s="1"/>
  <c r="P88" i="2"/>
  <c r="Y88" i="2" s="1"/>
  <c r="O88" i="2"/>
  <c r="G88" i="2"/>
  <c r="T87" i="2"/>
  <c r="S87" i="2"/>
  <c r="R87" i="2"/>
  <c r="Q87" i="2"/>
  <c r="P87" i="2"/>
  <c r="V87" i="2" s="1"/>
  <c r="O87" i="2"/>
  <c r="X87" i="2" s="1"/>
  <c r="I87" i="2"/>
  <c r="G87" i="2"/>
  <c r="J87" i="2" s="1"/>
  <c r="T86" i="2"/>
  <c r="S86" i="2"/>
  <c r="R86" i="2"/>
  <c r="Q86" i="2"/>
  <c r="W86" i="2" s="1"/>
  <c r="P86" i="2"/>
  <c r="Y86" i="2" s="1"/>
  <c r="O86" i="2"/>
  <c r="G86" i="2"/>
  <c r="I86" i="2" s="1"/>
  <c r="T85" i="2"/>
  <c r="S85" i="2"/>
  <c r="R85" i="2"/>
  <c r="Q85" i="2"/>
  <c r="P85" i="2"/>
  <c r="Y85" i="2" s="1"/>
  <c r="O85" i="2"/>
  <c r="X85" i="2" s="1"/>
  <c r="G85" i="2"/>
  <c r="J85" i="2" s="1"/>
  <c r="T84" i="2"/>
  <c r="S84" i="2"/>
  <c r="R84" i="2"/>
  <c r="Q84" i="2"/>
  <c r="P84" i="2"/>
  <c r="O84" i="2"/>
  <c r="G84" i="2"/>
  <c r="I84" i="2" s="1"/>
  <c r="T83" i="2"/>
  <c r="S83" i="2"/>
  <c r="R83" i="2"/>
  <c r="Q83" i="2"/>
  <c r="W83" i="2" s="1"/>
  <c r="P83" i="2"/>
  <c r="V83" i="2" s="1"/>
  <c r="O83" i="2"/>
  <c r="X83" i="2" s="1"/>
  <c r="G83" i="2"/>
  <c r="T82" i="2"/>
  <c r="S82" i="2"/>
  <c r="R82" i="2"/>
  <c r="Q82" i="2"/>
  <c r="W82" i="2" s="1"/>
  <c r="P82" i="2"/>
  <c r="Y82" i="2" s="1"/>
  <c r="O82" i="2"/>
  <c r="G82" i="2"/>
  <c r="T81" i="2"/>
  <c r="S81" i="2"/>
  <c r="R81" i="2"/>
  <c r="Q81" i="2"/>
  <c r="P81" i="2"/>
  <c r="V81" i="2" s="1"/>
  <c r="O81" i="2"/>
  <c r="X81" i="2" s="1"/>
  <c r="G81" i="2"/>
  <c r="J81" i="2" s="1"/>
  <c r="AH80" i="2"/>
  <c r="AG80" i="2"/>
  <c r="AE80" i="2"/>
  <c r="T80" i="2"/>
  <c r="Q80" i="2"/>
  <c r="G80" i="2"/>
  <c r="T79" i="2"/>
  <c r="S79" i="2"/>
  <c r="R79" i="2"/>
  <c r="Q79" i="2"/>
  <c r="W79" i="2" s="1"/>
  <c r="P79" i="2"/>
  <c r="Y79" i="2" s="1"/>
  <c r="O79" i="2"/>
  <c r="G79" i="2"/>
  <c r="T78" i="2"/>
  <c r="S78" i="2"/>
  <c r="R78" i="2"/>
  <c r="Q78" i="2"/>
  <c r="P78" i="2"/>
  <c r="V78" i="2" s="1"/>
  <c r="O78" i="2"/>
  <c r="X78" i="2" s="1"/>
  <c r="G78" i="2"/>
  <c r="AE76" i="2"/>
  <c r="P76" i="2" s="1"/>
  <c r="T76" i="2"/>
  <c r="R76" i="2"/>
  <c r="Q76" i="2"/>
  <c r="Z76" i="2" s="1"/>
  <c r="O76" i="2"/>
  <c r="X76" i="2" s="1"/>
  <c r="G76" i="2"/>
  <c r="I76" i="2" s="1"/>
  <c r="AH75" i="2"/>
  <c r="AH8" i="2" s="1"/>
  <c r="T75" i="2"/>
  <c r="R75" i="2"/>
  <c r="Q75" i="2"/>
  <c r="O75" i="2"/>
  <c r="G75" i="2"/>
  <c r="T74" i="2"/>
  <c r="S74" i="2"/>
  <c r="R74" i="2"/>
  <c r="Q74" i="2"/>
  <c r="W74" i="2" s="1"/>
  <c r="P74" i="2"/>
  <c r="Y74" i="2" s="1"/>
  <c r="O74" i="2"/>
  <c r="G74" i="2"/>
  <c r="T73" i="2"/>
  <c r="S73" i="2"/>
  <c r="R73" i="2"/>
  <c r="Q73" i="2"/>
  <c r="P73" i="2"/>
  <c r="V73" i="2" s="1"/>
  <c r="O73" i="2"/>
  <c r="X73" i="2" s="1"/>
  <c r="G73" i="2"/>
  <c r="T72" i="2"/>
  <c r="S72" i="2"/>
  <c r="R72" i="2"/>
  <c r="Q72" i="2"/>
  <c r="W72" i="2" s="1"/>
  <c r="P72" i="2"/>
  <c r="Y72" i="2" s="1"/>
  <c r="O72" i="2"/>
  <c r="X72" i="2" s="1"/>
  <c r="G72" i="2"/>
  <c r="I72" i="2" s="1"/>
  <c r="T71" i="2"/>
  <c r="S71" i="2"/>
  <c r="R71" i="2"/>
  <c r="Q71" i="2"/>
  <c r="Z71" i="2" s="1"/>
  <c r="P71" i="2"/>
  <c r="Y71" i="2" s="1"/>
  <c r="O71" i="2"/>
  <c r="X71" i="2" s="1"/>
  <c r="G71" i="2"/>
  <c r="T70" i="2"/>
  <c r="S70" i="2"/>
  <c r="R70" i="2"/>
  <c r="Q70" i="2"/>
  <c r="P70" i="2"/>
  <c r="O70" i="2"/>
  <c r="G70" i="2"/>
  <c r="I70" i="2" s="1"/>
  <c r="T69" i="2"/>
  <c r="S69" i="2"/>
  <c r="R69" i="2"/>
  <c r="Q69" i="2"/>
  <c r="W69" i="2" s="1"/>
  <c r="P69" i="2"/>
  <c r="V69" i="2" s="1"/>
  <c r="O69" i="2"/>
  <c r="X69" i="2" s="1"/>
  <c r="G69" i="2"/>
  <c r="V68" i="2"/>
  <c r="T68" i="2"/>
  <c r="S68" i="2"/>
  <c r="R68" i="2"/>
  <c r="Q68" i="2"/>
  <c r="W68" i="2" s="1"/>
  <c r="P68" i="2"/>
  <c r="Y68" i="2" s="1"/>
  <c r="O68" i="2"/>
  <c r="G68" i="2"/>
  <c r="AE67" i="2"/>
  <c r="AB67" i="2"/>
  <c r="T67" i="2"/>
  <c r="R67" i="2"/>
  <c r="Q67" i="2"/>
  <c r="Z67" i="2" s="1"/>
  <c r="O67" i="2"/>
  <c r="U67" i="2" s="1"/>
  <c r="G67" i="2"/>
  <c r="I67" i="2" s="1"/>
  <c r="T66" i="2"/>
  <c r="S66" i="2"/>
  <c r="R66" i="2"/>
  <c r="Q66" i="2"/>
  <c r="Z66" i="2" s="1"/>
  <c r="P66" i="2"/>
  <c r="Y66" i="2" s="1"/>
  <c r="O66" i="2"/>
  <c r="G66" i="2"/>
  <c r="I66" i="2" s="1"/>
  <c r="AE65" i="2"/>
  <c r="S65" i="2" s="1"/>
  <c r="T65" i="2"/>
  <c r="R65" i="2"/>
  <c r="Q65" i="2"/>
  <c r="P65" i="2"/>
  <c r="Y65" i="2" s="1"/>
  <c r="O65" i="2"/>
  <c r="U65" i="2" s="1"/>
  <c r="G65" i="2"/>
  <c r="T64" i="2"/>
  <c r="S64" i="2"/>
  <c r="R64" i="2"/>
  <c r="Q64" i="2"/>
  <c r="P64" i="2"/>
  <c r="V64" i="2" s="1"/>
  <c r="O64" i="2"/>
  <c r="G64" i="2"/>
  <c r="I64" i="2" s="1"/>
  <c r="T63" i="2"/>
  <c r="S63" i="2"/>
  <c r="R63" i="2"/>
  <c r="Q63" i="2"/>
  <c r="P63" i="2"/>
  <c r="V63" i="2" s="1"/>
  <c r="O63" i="2"/>
  <c r="G63" i="2"/>
  <c r="I63" i="2" s="1"/>
  <c r="T62" i="2"/>
  <c r="S62" i="2"/>
  <c r="R62" i="2"/>
  <c r="Q62" i="2"/>
  <c r="W62" i="2" s="1"/>
  <c r="P62" i="2"/>
  <c r="V62" i="2" s="1"/>
  <c r="O62" i="2"/>
  <c r="U62" i="2" s="1"/>
  <c r="T61" i="2"/>
  <c r="S61" i="2"/>
  <c r="R61" i="2"/>
  <c r="Q61" i="2"/>
  <c r="W61" i="2" s="1"/>
  <c r="P61" i="2"/>
  <c r="Y61" i="2" s="1"/>
  <c r="O61" i="2"/>
  <c r="K61" i="2"/>
  <c r="G61" i="2"/>
  <c r="I61" i="2" s="1"/>
  <c r="T60" i="2"/>
  <c r="S60" i="2"/>
  <c r="R60" i="2"/>
  <c r="Q60" i="2"/>
  <c r="P60" i="2"/>
  <c r="V60" i="2" s="1"/>
  <c r="O60" i="2"/>
  <c r="U60" i="2" s="1"/>
  <c r="G60" i="2"/>
  <c r="I60" i="2" s="1"/>
  <c r="T59" i="2"/>
  <c r="S59" i="2"/>
  <c r="R59" i="2"/>
  <c r="Q59" i="2"/>
  <c r="W59" i="2" s="1"/>
  <c r="P59" i="2"/>
  <c r="Y59" i="2" s="1"/>
  <c r="O59" i="2"/>
  <c r="G59" i="2"/>
  <c r="I59" i="2" s="1"/>
  <c r="T58" i="2"/>
  <c r="S58" i="2"/>
  <c r="R58" i="2"/>
  <c r="Q58" i="2"/>
  <c r="Z58" i="2" s="1"/>
  <c r="P58" i="2"/>
  <c r="Y58" i="2" s="1"/>
  <c r="O58" i="2"/>
  <c r="G58" i="2"/>
  <c r="J58" i="2" s="1"/>
  <c r="T57" i="2"/>
  <c r="S57" i="2"/>
  <c r="R57" i="2"/>
  <c r="Q57" i="2"/>
  <c r="P57" i="2"/>
  <c r="V57" i="2" s="1"/>
  <c r="O57" i="2"/>
  <c r="U57" i="2" s="1"/>
  <c r="J57" i="2"/>
  <c r="G57" i="2"/>
  <c r="I57" i="2" s="1"/>
  <c r="T56" i="2"/>
  <c r="S56" i="2"/>
  <c r="R56" i="2"/>
  <c r="Q56" i="2"/>
  <c r="W56" i="2" s="1"/>
  <c r="P56" i="2"/>
  <c r="V56" i="2" s="1"/>
  <c r="O56" i="2"/>
  <c r="U56" i="2" s="1"/>
  <c r="G56" i="2"/>
  <c r="J56" i="2" s="1"/>
  <c r="T55" i="2"/>
  <c r="S55" i="2"/>
  <c r="R55" i="2"/>
  <c r="Q55" i="2"/>
  <c r="W55" i="2" s="1"/>
  <c r="P55" i="2"/>
  <c r="V55" i="2" s="1"/>
  <c r="O55" i="2"/>
  <c r="J55" i="2"/>
  <c r="G55" i="2"/>
  <c r="I55" i="2" s="1"/>
  <c r="T54" i="2"/>
  <c r="S54" i="2"/>
  <c r="R54" i="2"/>
  <c r="Q54" i="2"/>
  <c r="P54" i="2"/>
  <c r="V54" i="2" s="1"/>
  <c r="O54" i="2"/>
  <c r="U54" i="2" s="1"/>
  <c r="G54" i="2"/>
  <c r="I54" i="2" s="1"/>
  <c r="T53" i="2"/>
  <c r="S53" i="2"/>
  <c r="R53" i="2"/>
  <c r="Q53" i="2"/>
  <c r="W53" i="2" s="1"/>
  <c r="P53" i="2"/>
  <c r="V53" i="2" s="1"/>
  <c r="O53" i="2"/>
  <c r="U53" i="2" s="1"/>
  <c r="G53" i="2"/>
  <c r="T52" i="2"/>
  <c r="S52" i="2"/>
  <c r="R52" i="2"/>
  <c r="Q52" i="2"/>
  <c r="W52" i="2" s="1"/>
  <c r="P52" i="2"/>
  <c r="V52" i="2" s="1"/>
  <c r="O52" i="2"/>
  <c r="G52" i="2"/>
  <c r="I52" i="2" s="1"/>
  <c r="T51" i="2"/>
  <c r="S51" i="2"/>
  <c r="R51" i="2"/>
  <c r="Q51" i="2"/>
  <c r="P51" i="2"/>
  <c r="V51" i="2" s="1"/>
  <c r="O51" i="2"/>
  <c r="X51" i="2" s="1"/>
  <c r="G51" i="2"/>
  <c r="I51" i="2" s="1"/>
  <c r="T50" i="2"/>
  <c r="S50" i="2"/>
  <c r="R50" i="2"/>
  <c r="Q50" i="2"/>
  <c r="P50" i="2"/>
  <c r="Y50" i="2" s="1"/>
  <c r="O50" i="2"/>
  <c r="G50" i="2"/>
  <c r="I50" i="2" s="1"/>
  <c r="T49" i="2"/>
  <c r="S49" i="2"/>
  <c r="R49" i="2"/>
  <c r="Q49" i="2"/>
  <c r="W49" i="2" s="1"/>
  <c r="P49" i="2"/>
  <c r="V49" i="2" s="1"/>
  <c r="O49" i="2"/>
  <c r="G49" i="2"/>
  <c r="T48" i="2"/>
  <c r="S48" i="2"/>
  <c r="R48" i="2"/>
  <c r="Q48" i="2"/>
  <c r="P48" i="2"/>
  <c r="V48" i="2" s="1"/>
  <c r="O48" i="2"/>
  <c r="U48" i="2" s="1"/>
  <c r="G48" i="2"/>
  <c r="I48" i="2" s="1"/>
  <c r="T47" i="2"/>
  <c r="S47" i="2"/>
  <c r="R47" i="2"/>
  <c r="Q47" i="2"/>
  <c r="W47" i="2" s="1"/>
  <c r="P47" i="2"/>
  <c r="V47" i="2" s="1"/>
  <c r="O47" i="2"/>
  <c r="X47" i="2" s="1"/>
  <c r="G47" i="2"/>
  <c r="I47" i="2" s="1"/>
  <c r="T46" i="2"/>
  <c r="S46" i="2"/>
  <c r="R46" i="2"/>
  <c r="Q46" i="2"/>
  <c r="W46" i="2" s="1"/>
  <c r="P46" i="2"/>
  <c r="V46" i="2" s="1"/>
  <c r="O46" i="2"/>
  <c r="X46" i="2" s="1"/>
  <c r="G46" i="2"/>
  <c r="I46" i="2" s="1"/>
  <c r="T45" i="2"/>
  <c r="S45" i="2"/>
  <c r="R45" i="2"/>
  <c r="Q45" i="2"/>
  <c r="P45" i="2"/>
  <c r="Y45" i="2" s="1"/>
  <c r="O45" i="2"/>
  <c r="U45" i="2" s="1"/>
  <c r="G45" i="2"/>
  <c r="I45" i="2" s="1"/>
  <c r="T44" i="2"/>
  <c r="S44" i="2"/>
  <c r="R44" i="2"/>
  <c r="Q44" i="2"/>
  <c r="Z44" i="2" s="1"/>
  <c r="P44" i="2"/>
  <c r="V44" i="2" s="1"/>
  <c r="O44" i="2"/>
  <c r="X44" i="2" s="1"/>
  <c r="G44" i="2"/>
  <c r="J44" i="2" s="1"/>
  <c r="T43" i="2"/>
  <c r="S43" i="2"/>
  <c r="R43" i="2"/>
  <c r="Q43" i="2"/>
  <c r="W43" i="2" s="1"/>
  <c r="P43" i="2"/>
  <c r="V43" i="2" s="1"/>
  <c r="O43" i="2"/>
  <c r="G43" i="2"/>
  <c r="T42" i="2"/>
  <c r="S42" i="2"/>
  <c r="R42" i="2"/>
  <c r="Q42" i="2"/>
  <c r="P42" i="2"/>
  <c r="V42" i="2" s="1"/>
  <c r="O42" i="2"/>
  <c r="U42" i="2" s="1"/>
  <c r="G42" i="2"/>
  <c r="I42" i="2" s="1"/>
  <c r="T41" i="2"/>
  <c r="S41" i="2"/>
  <c r="R41" i="2"/>
  <c r="Q41" i="2"/>
  <c r="Z41" i="2" s="1"/>
  <c r="P41" i="2"/>
  <c r="V41" i="2" s="1"/>
  <c r="O41" i="2"/>
  <c r="X41" i="2" s="1"/>
  <c r="G41" i="2"/>
  <c r="J41" i="2" s="1"/>
  <c r="T40" i="2"/>
  <c r="S40" i="2"/>
  <c r="R40" i="2"/>
  <c r="Q40" i="2"/>
  <c r="P40" i="2"/>
  <c r="Y40" i="2" s="1"/>
  <c r="O40" i="2"/>
  <c r="U40" i="2" s="1"/>
  <c r="T39" i="2"/>
  <c r="S39" i="2"/>
  <c r="R39" i="2"/>
  <c r="Q39" i="2"/>
  <c r="P39" i="2"/>
  <c r="V39" i="2" s="1"/>
  <c r="O39" i="2"/>
  <c r="X39" i="2" s="1"/>
  <c r="T38" i="2"/>
  <c r="S38" i="2"/>
  <c r="R38" i="2"/>
  <c r="Q38" i="2"/>
  <c r="P38" i="2"/>
  <c r="V38" i="2" s="1"/>
  <c r="O38" i="2"/>
  <c r="U38" i="2" s="1"/>
  <c r="T37" i="2"/>
  <c r="S37" i="2"/>
  <c r="R37" i="2"/>
  <c r="Q37" i="2"/>
  <c r="P37" i="2"/>
  <c r="V37" i="2" s="1"/>
  <c r="O37" i="2"/>
  <c r="U37" i="2" s="1"/>
  <c r="T36" i="2"/>
  <c r="S36" i="2"/>
  <c r="R36" i="2"/>
  <c r="Q36" i="2"/>
  <c r="P36" i="2"/>
  <c r="V36" i="2" s="1"/>
  <c r="O36" i="2"/>
  <c r="U36" i="2" s="1"/>
  <c r="T35" i="2"/>
  <c r="S35" i="2"/>
  <c r="R35" i="2"/>
  <c r="Q35" i="2"/>
  <c r="P35" i="2"/>
  <c r="V35" i="2" s="1"/>
  <c r="O35" i="2"/>
  <c r="U35" i="2" s="1"/>
  <c r="T34" i="2"/>
  <c r="S34" i="2"/>
  <c r="R34" i="2"/>
  <c r="Q34" i="2"/>
  <c r="P34" i="2"/>
  <c r="V34" i="2" s="1"/>
  <c r="O34" i="2"/>
  <c r="U34" i="2" s="1"/>
  <c r="T33" i="2"/>
  <c r="S33" i="2"/>
  <c r="R33" i="2"/>
  <c r="Q33" i="2"/>
  <c r="P33" i="2"/>
  <c r="V33" i="2" s="1"/>
  <c r="O33" i="2"/>
  <c r="U33" i="2" s="1"/>
  <c r="T32" i="2"/>
  <c r="S32" i="2"/>
  <c r="R32" i="2"/>
  <c r="Q32" i="2"/>
  <c r="P32" i="2"/>
  <c r="V32" i="2" s="1"/>
  <c r="O32" i="2"/>
  <c r="U32" i="2" s="1"/>
  <c r="T31" i="2"/>
  <c r="S31" i="2"/>
  <c r="R31" i="2"/>
  <c r="Q31" i="2"/>
  <c r="P31" i="2"/>
  <c r="V31" i="2" s="1"/>
  <c r="O31" i="2"/>
  <c r="U31" i="2" s="1"/>
  <c r="T30" i="2"/>
  <c r="S30" i="2"/>
  <c r="R30" i="2"/>
  <c r="Q30" i="2"/>
  <c r="P30" i="2"/>
  <c r="V30" i="2" s="1"/>
  <c r="O30" i="2"/>
  <c r="U30" i="2" s="1"/>
  <c r="T29" i="2"/>
  <c r="S29" i="2"/>
  <c r="R29" i="2"/>
  <c r="Q29" i="2"/>
  <c r="W29" i="2" s="1"/>
  <c r="P29" i="2"/>
  <c r="V29" i="2" s="1"/>
  <c r="O29" i="2"/>
  <c r="X29" i="2" s="1"/>
  <c r="G29" i="2"/>
  <c r="I29" i="2" s="1"/>
  <c r="T28" i="2"/>
  <c r="S28" i="2"/>
  <c r="R28" i="2"/>
  <c r="Q28" i="2"/>
  <c r="W28" i="2" s="1"/>
  <c r="P28" i="2"/>
  <c r="Y28" i="2" s="1"/>
  <c r="O28" i="2"/>
  <c r="G28" i="2"/>
  <c r="I28" i="2" s="1"/>
  <c r="T27" i="2"/>
  <c r="S27" i="2"/>
  <c r="R27" i="2"/>
  <c r="Q27" i="2"/>
  <c r="P27" i="2"/>
  <c r="V27" i="2" s="1"/>
  <c r="O27" i="2"/>
  <c r="G27" i="2"/>
  <c r="J27" i="2" s="1"/>
  <c r="T26" i="2"/>
  <c r="S26" i="2"/>
  <c r="R26" i="2"/>
  <c r="Q26" i="2"/>
  <c r="W26" i="2" s="1"/>
  <c r="P26" i="2"/>
  <c r="Y26" i="2" s="1"/>
  <c r="O26" i="2"/>
  <c r="G26" i="2"/>
  <c r="T25" i="2"/>
  <c r="S25" i="2"/>
  <c r="R25" i="2"/>
  <c r="Q25" i="2"/>
  <c r="W25" i="2" s="1"/>
  <c r="P25" i="2"/>
  <c r="V25" i="2" s="1"/>
  <c r="O25" i="2"/>
  <c r="G25" i="2"/>
  <c r="J25" i="2" s="1"/>
  <c r="T24" i="2"/>
  <c r="S24" i="2"/>
  <c r="R24" i="2"/>
  <c r="Q24" i="2"/>
  <c r="W24" i="2" s="1"/>
  <c r="P24" i="2"/>
  <c r="V24" i="2" s="1"/>
  <c r="O24" i="2"/>
  <c r="G24" i="2"/>
  <c r="J24" i="2" s="1"/>
  <c r="T23" i="2"/>
  <c r="S23" i="2"/>
  <c r="R23" i="2"/>
  <c r="Q23" i="2"/>
  <c r="P23" i="2"/>
  <c r="V23" i="2" s="1"/>
  <c r="O23" i="2"/>
  <c r="X23" i="2" s="1"/>
  <c r="G23" i="2"/>
  <c r="I23" i="2" s="1"/>
  <c r="T22" i="2"/>
  <c r="S22" i="2"/>
  <c r="R22" i="2"/>
  <c r="Q22" i="2"/>
  <c r="W22" i="2" s="1"/>
  <c r="P22" i="2"/>
  <c r="Y22" i="2" s="1"/>
  <c r="O22" i="2"/>
  <c r="X22" i="2" s="1"/>
  <c r="G22" i="2"/>
  <c r="I22" i="2" s="1"/>
  <c r="T21" i="2"/>
  <c r="S21" i="2"/>
  <c r="R21" i="2"/>
  <c r="Q21" i="2"/>
  <c r="Z21" i="2" s="1"/>
  <c r="P21" i="2"/>
  <c r="Y21" i="2" s="1"/>
  <c r="O21" i="2"/>
  <c r="X21" i="2" s="1"/>
  <c r="G21" i="2"/>
  <c r="J21" i="2" s="1"/>
  <c r="T20" i="2"/>
  <c r="S20" i="2"/>
  <c r="R20" i="2"/>
  <c r="Q20" i="2"/>
  <c r="Z20" i="2" s="1"/>
  <c r="P20" i="2"/>
  <c r="Y20" i="2" s="1"/>
  <c r="O20" i="2"/>
  <c r="G20" i="2"/>
  <c r="I20" i="2" s="1"/>
  <c r="T19" i="2"/>
  <c r="S19" i="2"/>
  <c r="R19" i="2"/>
  <c r="Q19" i="2"/>
  <c r="W19" i="2" s="1"/>
  <c r="P19" i="2"/>
  <c r="V19" i="2" s="1"/>
  <c r="O19" i="2"/>
  <c r="G19" i="2"/>
  <c r="T18" i="2"/>
  <c r="S18" i="2"/>
  <c r="R18" i="2"/>
  <c r="Q18" i="2"/>
  <c r="W18" i="2" s="1"/>
  <c r="P18" i="2"/>
  <c r="V18" i="2" s="1"/>
  <c r="O18" i="2"/>
  <c r="G18" i="2"/>
  <c r="T17" i="2"/>
  <c r="S17" i="2"/>
  <c r="R17" i="2"/>
  <c r="Q17" i="2"/>
  <c r="W17" i="2" s="1"/>
  <c r="P17" i="2"/>
  <c r="V17" i="2" s="1"/>
  <c r="O17" i="2"/>
  <c r="G17" i="2"/>
  <c r="I17" i="2" s="1"/>
  <c r="T16" i="2"/>
  <c r="S16" i="2"/>
  <c r="R16" i="2"/>
  <c r="Q16" i="2"/>
  <c r="W16" i="2" s="1"/>
  <c r="P16" i="2"/>
  <c r="V16" i="2" s="1"/>
  <c r="O16" i="2"/>
  <c r="G16" i="2"/>
  <c r="T15" i="2"/>
  <c r="S15" i="2"/>
  <c r="R15" i="2"/>
  <c r="Q15" i="2"/>
  <c r="W15" i="2" s="1"/>
  <c r="P15" i="2"/>
  <c r="V15" i="2" s="1"/>
  <c r="O15" i="2"/>
  <c r="G15" i="2"/>
  <c r="T14" i="2"/>
  <c r="S14" i="2"/>
  <c r="R14" i="2"/>
  <c r="Q14" i="2"/>
  <c r="W14" i="2" s="1"/>
  <c r="P14" i="2"/>
  <c r="V14" i="2" s="1"/>
  <c r="O14" i="2"/>
  <c r="G14" i="2"/>
  <c r="I14" i="2" s="1"/>
  <c r="T13" i="2"/>
  <c r="S13" i="2"/>
  <c r="R13" i="2"/>
  <c r="Q13" i="2"/>
  <c r="W13" i="2" s="1"/>
  <c r="P13" i="2"/>
  <c r="V13" i="2" s="1"/>
  <c r="O13" i="2"/>
  <c r="G13" i="2"/>
  <c r="Y12" i="2"/>
  <c r="T12" i="2"/>
  <c r="S12" i="2"/>
  <c r="R12" i="2"/>
  <c r="Q12" i="2"/>
  <c r="W12" i="2" s="1"/>
  <c r="P12" i="2"/>
  <c r="V12" i="2" s="1"/>
  <c r="O12" i="2"/>
  <c r="G12" i="2"/>
  <c r="T11" i="2"/>
  <c r="S11" i="2"/>
  <c r="R11" i="2"/>
  <c r="Q11" i="2"/>
  <c r="W11" i="2" s="1"/>
  <c r="P11" i="2"/>
  <c r="V11" i="2" s="1"/>
  <c r="O11" i="2"/>
  <c r="G11" i="2"/>
  <c r="I11" i="2" s="1"/>
  <c r="T10" i="2"/>
  <c r="S10" i="2"/>
  <c r="R10" i="2"/>
  <c r="Q10" i="2"/>
  <c r="W10" i="2" s="1"/>
  <c r="P10" i="2"/>
  <c r="V10" i="2" s="1"/>
  <c r="O10" i="2"/>
  <c r="G10" i="2"/>
  <c r="J10" i="2" s="1"/>
  <c r="AG9" i="2"/>
  <c r="R9" i="2" s="1"/>
  <c r="T9" i="2"/>
  <c r="S9" i="2"/>
  <c r="Q9" i="2"/>
  <c r="P9" i="2"/>
  <c r="V9" i="2" s="1"/>
  <c r="G9" i="2"/>
  <c r="I9" i="2" s="1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F8" i="2"/>
  <c r="AD8" i="2"/>
  <c r="AC8" i="2"/>
  <c r="AB8" i="2"/>
  <c r="AA8" i="2"/>
  <c r="N8" i="2"/>
  <c r="M8" i="2"/>
  <c r="L8" i="2"/>
  <c r="K8" i="2"/>
  <c r="F35" i="4" s="1"/>
  <c r="H8" i="2"/>
  <c r="F8" i="2"/>
  <c r="E8" i="2"/>
  <c r="T7" i="2"/>
  <c r="S7" i="2"/>
  <c r="R7" i="2"/>
  <c r="Q7" i="2"/>
  <c r="W7" i="2" s="1"/>
  <c r="P7" i="2"/>
  <c r="Y7" i="2" s="1"/>
  <c r="O7" i="2"/>
  <c r="G7" i="2"/>
  <c r="I7" i="2" s="1"/>
  <c r="T6" i="2"/>
  <c r="S6" i="2"/>
  <c r="R6" i="2"/>
  <c r="Q6" i="2"/>
  <c r="Z6" i="2" s="1"/>
  <c r="P6" i="2"/>
  <c r="V6" i="2" s="1"/>
  <c r="O6" i="2"/>
  <c r="G6" i="2"/>
  <c r="AG5" i="2"/>
  <c r="AG4" i="2" s="1"/>
  <c r="T5" i="2"/>
  <c r="Q5" i="2"/>
  <c r="P5" i="2"/>
  <c r="V5" i="2" s="1"/>
  <c r="E5" i="2"/>
  <c r="BM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F4" i="2"/>
  <c r="AE4" i="2"/>
  <c r="AD4" i="2"/>
  <c r="AC4" i="2"/>
  <c r="AB4" i="2"/>
  <c r="AA4" i="2"/>
  <c r="P4" i="2"/>
  <c r="N4" i="2"/>
  <c r="M4" i="2"/>
  <c r="L4" i="2"/>
  <c r="K4" i="2"/>
  <c r="H4" i="2"/>
  <c r="F4" i="2"/>
  <c r="BU64" i="2" l="1"/>
  <c r="BW64" i="2"/>
  <c r="BW58" i="2"/>
  <c r="BU58" i="2"/>
  <c r="BU70" i="2"/>
  <c r="BW70" i="2"/>
  <c r="BW61" i="2"/>
  <c r="BU61" i="2"/>
  <c r="BU67" i="2"/>
  <c r="BW67" i="2"/>
  <c r="BU73" i="2"/>
  <c r="BW73" i="2"/>
  <c r="BW79" i="2"/>
  <c r="BU79" i="2"/>
  <c r="BW76" i="2"/>
  <c r="BU76" i="2"/>
  <c r="BE294" i="2"/>
  <c r="Z12" i="2"/>
  <c r="Y44" i="2"/>
  <c r="Y47" i="2"/>
  <c r="J73" i="2"/>
  <c r="M168" i="2"/>
  <c r="M200" i="2"/>
  <c r="J207" i="2"/>
  <c r="AM200" i="2"/>
  <c r="BE200" i="2"/>
  <c r="Z259" i="2"/>
  <c r="J307" i="2"/>
  <c r="O314" i="2"/>
  <c r="AR294" i="2"/>
  <c r="J330" i="2"/>
  <c r="G390" i="2"/>
  <c r="F63" i="4" s="1"/>
  <c r="J6" i="2"/>
  <c r="O9" i="2"/>
  <c r="J48" i="2"/>
  <c r="Z59" i="2"/>
  <c r="Z92" i="2"/>
  <c r="J119" i="2"/>
  <c r="G134" i="2"/>
  <c r="Z142" i="2"/>
  <c r="AL200" i="2"/>
  <c r="AR200" i="2"/>
  <c r="AX200" i="2"/>
  <c r="AX168" i="2" s="1"/>
  <c r="BD200" i="2"/>
  <c r="BJ200" i="2"/>
  <c r="X220" i="2"/>
  <c r="I240" i="2"/>
  <c r="V243" i="2"/>
  <c r="S290" i="2"/>
  <c r="AA294" i="2"/>
  <c r="J326" i="2"/>
  <c r="J338" i="2"/>
  <c r="M395" i="2"/>
  <c r="L63" i="4" s="1"/>
  <c r="AE8" i="2"/>
  <c r="Y46" i="2"/>
  <c r="J54" i="2"/>
  <c r="I112" i="2"/>
  <c r="Z155" i="2"/>
  <c r="J191" i="2"/>
  <c r="Y204" i="2"/>
  <c r="R219" i="2"/>
  <c r="I254" i="2"/>
  <c r="Z266" i="2"/>
  <c r="S287" i="2"/>
  <c r="BG295" i="2"/>
  <c r="BG294" i="2" s="1"/>
  <c r="AG313" i="2"/>
  <c r="AS313" i="2"/>
  <c r="AS294" i="2" s="1"/>
  <c r="AY313" i="2"/>
  <c r="BK313" i="2"/>
  <c r="BK294" i="2" s="1"/>
  <c r="J328" i="2"/>
  <c r="AM294" i="2"/>
  <c r="W93" i="2"/>
  <c r="K96" i="2"/>
  <c r="AC96" i="2"/>
  <c r="AC3" i="2" s="1"/>
  <c r="AI96" i="2"/>
  <c r="AO96" i="2"/>
  <c r="AU96" i="2"/>
  <c r="BA96" i="2"/>
  <c r="BG96" i="2"/>
  <c r="BM96" i="2"/>
  <c r="Z108" i="2"/>
  <c r="AN200" i="2"/>
  <c r="AT200" i="2"/>
  <c r="AZ200" i="2"/>
  <c r="BF200" i="2"/>
  <c r="W209" i="2"/>
  <c r="I218" i="2"/>
  <c r="I227" i="2"/>
  <c r="Y273" i="2"/>
  <c r="BJ294" i="2"/>
  <c r="AC295" i="2"/>
  <c r="AC294" i="2" s="1"/>
  <c r="AX295" i="2"/>
  <c r="BD295" i="2"/>
  <c r="BD294" i="2" s="1"/>
  <c r="M313" i="2"/>
  <c r="AZ313" i="2"/>
  <c r="BL313" i="2"/>
  <c r="Z28" i="2"/>
  <c r="J47" i="2"/>
  <c r="I81" i="2"/>
  <c r="Z86" i="2"/>
  <c r="Y113" i="2"/>
  <c r="Z144" i="2"/>
  <c r="T146" i="2"/>
  <c r="Y163" i="2"/>
  <c r="Z177" i="2"/>
  <c r="Y188" i="2"/>
  <c r="AC200" i="2"/>
  <c r="J210" i="2"/>
  <c r="I215" i="2"/>
  <c r="I223" i="2"/>
  <c r="Z224" i="2"/>
  <c r="U239" i="2"/>
  <c r="J241" i="2"/>
  <c r="I246" i="2"/>
  <c r="I255" i="2"/>
  <c r="I291" i="2"/>
  <c r="M294" i="2"/>
  <c r="AW294" i="2"/>
  <c r="BI294" i="2"/>
  <c r="AY295" i="2"/>
  <c r="AE313" i="2"/>
  <c r="AK313" i="2"/>
  <c r="AK294" i="2" s="1"/>
  <c r="AQ313" i="2"/>
  <c r="AW313" i="2"/>
  <c r="BC313" i="2"/>
  <c r="BC294" i="2" s="1"/>
  <c r="BI313" i="2"/>
  <c r="Z131" i="2"/>
  <c r="W131" i="2"/>
  <c r="Z63" i="2"/>
  <c r="W63" i="2"/>
  <c r="J99" i="2"/>
  <c r="V144" i="2"/>
  <c r="Y144" i="2"/>
  <c r="AY294" i="2"/>
  <c r="I93" i="2"/>
  <c r="J93" i="2"/>
  <c r="Z117" i="2"/>
  <c r="W117" i="2"/>
  <c r="AG8" i="2"/>
  <c r="R80" i="2"/>
  <c r="O80" i="2"/>
  <c r="X80" i="2" s="1"/>
  <c r="X24" i="2"/>
  <c r="W54" i="2"/>
  <c r="V159" i="2"/>
  <c r="Y159" i="2"/>
  <c r="AZ294" i="2"/>
  <c r="X86" i="2"/>
  <c r="X155" i="2"/>
  <c r="W23" i="2"/>
  <c r="Z23" i="2"/>
  <c r="X59" i="2"/>
  <c r="Z85" i="2"/>
  <c r="J91" i="2"/>
  <c r="I91" i="2"/>
  <c r="Y94" i="2"/>
  <c r="AN96" i="2"/>
  <c r="BF96" i="2"/>
  <c r="V136" i="2"/>
  <c r="P134" i="2"/>
  <c r="Y134" i="2" s="1"/>
  <c r="J43" i="2"/>
  <c r="X57" i="2"/>
  <c r="AB96" i="2"/>
  <c r="AH96" i="2"/>
  <c r="AT96" i="2"/>
  <c r="AZ96" i="2"/>
  <c r="BL96" i="2"/>
  <c r="Z102" i="2"/>
  <c r="W118" i="2"/>
  <c r="S129" i="2"/>
  <c r="J137" i="2"/>
  <c r="Y160" i="2"/>
  <c r="I176" i="2"/>
  <c r="I182" i="2"/>
  <c r="I188" i="2"/>
  <c r="I193" i="2"/>
  <c r="I197" i="2"/>
  <c r="AS200" i="2"/>
  <c r="AY200" i="2"/>
  <c r="BK200" i="2"/>
  <c r="J204" i="2"/>
  <c r="I207" i="2"/>
  <c r="I210" i="2"/>
  <c r="G219" i="2"/>
  <c r="I221" i="2"/>
  <c r="W222" i="2"/>
  <c r="X232" i="2"/>
  <c r="W238" i="2"/>
  <c r="I242" i="2"/>
  <c r="Y256" i="2"/>
  <c r="X262" i="2"/>
  <c r="AD268" i="2"/>
  <c r="AJ268" i="2"/>
  <c r="AP268" i="2"/>
  <c r="AP168" i="2" s="1"/>
  <c r="AV268" i="2"/>
  <c r="BB268" i="2"/>
  <c r="BH268" i="2"/>
  <c r="P281" i="2"/>
  <c r="O299" i="2"/>
  <c r="U299" i="2" s="1"/>
  <c r="H313" i="2"/>
  <c r="S324" i="2"/>
  <c r="I328" i="2"/>
  <c r="I330" i="2"/>
  <c r="R195" i="2"/>
  <c r="T4" i="2"/>
  <c r="R8" i="2"/>
  <c r="J13" i="2"/>
  <c r="J18" i="2"/>
  <c r="Z22" i="2"/>
  <c r="X25" i="2"/>
  <c r="Y91" i="2"/>
  <c r="J106" i="2"/>
  <c r="I113" i="2"/>
  <c r="X118" i="2"/>
  <c r="X148" i="2"/>
  <c r="J174" i="2"/>
  <c r="Z185" i="2"/>
  <c r="T195" i="2"/>
  <c r="V210" i="2"/>
  <c r="Y213" i="2"/>
  <c r="W220" i="2"/>
  <c r="X222" i="2"/>
  <c r="J224" i="2"/>
  <c r="I230" i="2"/>
  <c r="X238" i="2"/>
  <c r="AH249" i="2"/>
  <c r="S250" i="2"/>
  <c r="I260" i="2"/>
  <c r="AE268" i="2"/>
  <c r="AE168" i="2" s="1"/>
  <c r="AK268" i="2"/>
  <c r="AK168" i="2" s="1"/>
  <c r="AQ268" i="2"/>
  <c r="AQ168" i="2" s="1"/>
  <c r="AW268" i="2"/>
  <c r="BC268" i="2"/>
  <c r="BC168" i="2" s="1"/>
  <c r="BI268" i="2"/>
  <c r="BI168" i="2" s="1"/>
  <c r="Z270" i="2"/>
  <c r="Q281" i="2"/>
  <c r="G287" i="2"/>
  <c r="Q287" i="2"/>
  <c r="Z287" i="2" s="1"/>
  <c r="P290" i="2"/>
  <c r="Y290" i="2" s="1"/>
  <c r="AB294" i="2"/>
  <c r="J301" i="2"/>
  <c r="AB313" i="2"/>
  <c r="AH313" i="2"/>
  <c r="AH294" i="2" s="1"/>
  <c r="AN313" i="2"/>
  <c r="AN294" i="2" s="1"/>
  <c r="AT313" i="2"/>
  <c r="AT294" i="2" s="1"/>
  <c r="R314" i="2"/>
  <c r="T324" i="2"/>
  <c r="X363" i="2"/>
  <c r="I386" i="2"/>
  <c r="Y18" i="2"/>
  <c r="W66" i="2"/>
  <c r="M96" i="2"/>
  <c r="M391" i="2" s="1"/>
  <c r="G400" i="2" s="1"/>
  <c r="I66" i="4" s="1"/>
  <c r="AK96" i="2"/>
  <c r="AQ96" i="2"/>
  <c r="AW96" i="2"/>
  <c r="BC96" i="2"/>
  <c r="BI96" i="2"/>
  <c r="X191" i="2"/>
  <c r="X209" i="2"/>
  <c r="W210" i="2"/>
  <c r="T212" i="2"/>
  <c r="W218" i="2"/>
  <c r="Z228" i="2"/>
  <c r="I247" i="2"/>
  <c r="Z253" i="2"/>
  <c r="Z260" i="2"/>
  <c r="W263" i="2"/>
  <c r="N268" i="2"/>
  <c r="AF268" i="2"/>
  <c r="AF168" i="2" s="1"/>
  <c r="AL268" i="2"/>
  <c r="AR268" i="2"/>
  <c r="AR168" i="2" s="1"/>
  <c r="AX268" i="2"/>
  <c r="BD268" i="2"/>
  <c r="BD168" i="2" s="1"/>
  <c r="BJ268" i="2"/>
  <c r="Z279" i="2"/>
  <c r="T287" i="2"/>
  <c r="AQ294" i="2"/>
  <c r="S314" i="2"/>
  <c r="J329" i="2"/>
  <c r="I346" i="2"/>
  <c r="BJ168" i="2"/>
  <c r="I41" i="2"/>
  <c r="J71" i="2"/>
  <c r="J78" i="2"/>
  <c r="I90" i="2"/>
  <c r="J92" i="2"/>
  <c r="I94" i="2"/>
  <c r="I136" i="2"/>
  <c r="I144" i="2"/>
  <c r="K168" i="2"/>
  <c r="F37" i="4" s="1"/>
  <c r="AC168" i="2"/>
  <c r="E169" i="2"/>
  <c r="J181" i="2"/>
  <c r="V183" i="2"/>
  <c r="Y186" i="2"/>
  <c r="S195" i="2"/>
  <c r="Z198" i="2"/>
  <c r="Z209" i="2"/>
  <c r="Z210" i="2"/>
  <c r="R211" i="2"/>
  <c r="J212" i="2"/>
  <c r="V212" i="2"/>
  <c r="Z220" i="2"/>
  <c r="J234" i="2"/>
  <c r="Y250" i="2"/>
  <c r="Y267" i="2"/>
  <c r="F268" i="2"/>
  <c r="Y271" i="2"/>
  <c r="R281" i="2"/>
  <c r="Z288" i="2"/>
  <c r="W290" i="2"/>
  <c r="Z297" i="2"/>
  <c r="Z308" i="2"/>
  <c r="J315" i="2"/>
  <c r="E324" i="2"/>
  <c r="E313" i="2" s="1"/>
  <c r="Z326" i="2"/>
  <c r="Z329" i="2"/>
  <c r="X331" i="2"/>
  <c r="I377" i="2"/>
  <c r="M3" i="2"/>
  <c r="J12" i="2"/>
  <c r="X94" i="2"/>
  <c r="AF96" i="2"/>
  <c r="AL96" i="2"/>
  <c r="AR96" i="2"/>
  <c r="AX96" i="2"/>
  <c r="BD96" i="2"/>
  <c r="BJ96" i="2"/>
  <c r="BJ3" i="2" s="1"/>
  <c r="J123" i="2"/>
  <c r="T120" i="2"/>
  <c r="J126" i="2"/>
  <c r="I134" i="2"/>
  <c r="J135" i="2"/>
  <c r="X136" i="2"/>
  <c r="S138" i="2"/>
  <c r="I142" i="2"/>
  <c r="AW168" i="2"/>
  <c r="Y172" i="2"/>
  <c r="Z181" i="2"/>
  <c r="W189" i="2"/>
  <c r="V192" i="2"/>
  <c r="E200" i="2"/>
  <c r="Z202" i="2"/>
  <c r="X206" i="2"/>
  <c r="Y208" i="2"/>
  <c r="Y217" i="2"/>
  <c r="Z234" i="2"/>
  <c r="X237" i="2"/>
  <c r="Z271" i="2"/>
  <c r="F294" i="2"/>
  <c r="O303" i="2"/>
  <c r="X303" i="2" s="1"/>
  <c r="V337" i="2"/>
  <c r="Y347" i="2"/>
  <c r="R370" i="2"/>
  <c r="R339" i="2" s="1"/>
  <c r="J383" i="2"/>
  <c r="I18" i="2"/>
  <c r="J23" i="2"/>
  <c r="J17" i="2"/>
  <c r="I13" i="2"/>
  <c r="O5" i="2"/>
  <c r="X9" i="2"/>
  <c r="Z11" i="2"/>
  <c r="X19" i="2"/>
  <c r="E4" i="2"/>
  <c r="I6" i="2"/>
  <c r="O8" i="2"/>
  <c r="I35" i="4" s="1"/>
  <c r="Y9" i="2"/>
  <c r="X14" i="2"/>
  <c r="Y19" i="2"/>
  <c r="Y29" i="2"/>
  <c r="Y38" i="2"/>
  <c r="J49" i="2"/>
  <c r="J52" i="2"/>
  <c r="X56" i="2"/>
  <c r="V58" i="2"/>
  <c r="X60" i="2"/>
  <c r="Z62" i="2"/>
  <c r="J64" i="2"/>
  <c r="J70" i="2"/>
  <c r="W73" i="2"/>
  <c r="S76" i="2"/>
  <c r="W78" i="2"/>
  <c r="Y81" i="2"/>
  <c r="X98" i="2"/>
  <c r="I103" i="2"/>
  <c r="Y109" i="2"/>
  <c r="Z113" i="2"/>
  <c r="I119" i="2"/>
  <c r="R120" i="2"/>
  <c r="V124" i="2"/>
  <c r="J125" i="2"/>
  <c r="I126" i="2"/>
  <c r="AA96" i="2"/>
  <c r="AG96" i="2"/>
  <c r="AM96" i="2"/>
  <c r="AS96" i="2"/>
  <c r="AY96" i="2"/>
  <c r="BE96" i="2"/>
  <c r="BK96" i="2"/>
  <c r="X133" i="2"/>
  <c r="Z135" i="2"/>
  <c r="I137" i="2"/>
  <c r="Y139" i="2"/>
  <c r="J141" i="2"/>
  <c r="T138" i="2"/>
  <c r="X144" i="2"/>
  <c r="Y145" i="2"/>
  <c r="X147" i="2"/>
  <c r="Z148" i="2"/>
  <c r="Y148" i="2"/>
  <c r="Z150" i="2"/>
  <c r="X152" i="2"/>
  <c r="Z29" i="2"/>
  <c r="Z38" i="2"/>
  <c r="Y39" i="2"/>
  <c r="W41" i="2"/>
  <c r="X43" i="2"/>
  <c r="X49" i="2"/>
  <c r="Z51" i="2"/>
  <c r="Y52" i="2"/>
  <c r="Y56" i="2"/>
  <c r="W57" i="2"/>
  <c r="W58" i="2"/>
  <c r="Y60" i="2"/>
  <c r="J63" i="2"/>
  <c r="J66" i="2"/>
  <c r="W70" i="2"/>
  <c r="Z72" i="2"/>
  <c r="Y73" i="2"/>
  <c r="Y78" i="2"/>
  <c r="I85" i="2"/>
  <c r="I100" i="2"/>
  <c r="Y101" i="2"/>
  <c r="T97" i="2"/>
  <c r="X111" i="2"/>
  <c r="W112" i="2"/>
  <c r="X119" i="2"/>
  <c r="O120" i="2"/>
  <c r="X120" i="2" s="1"/>
  <c r="Z124" i="2"/>
  <c r="X125" i="2"/>
  <c r="R129" i="2"/>
  <c r="J131" i="2"/>
  <c r="Y132" i="2"/>
  <c r="Y133" i="2"/>
  <c r="F96" i="2"/>
  <c r="T134" i="2"/>
  <c r="BN134" i="2"/>
  <c r="W136" i="2"/>
  <c r="X137" i="2"/>
  <c r="V141" i="2"/>
  <c r="Y147" i="2"/>
  <c r="Z151" i="2"/>
  <c r="Q8" i="2"/>
  <c r="Z8" i="2" s="1"/>
  <c r="Y14" i="2"/>
  <c r="Z19" i="2"/>
  <c r="Y6" i="2"/>
  <c r="I12" i="2"/>
  <c r="X13" i="2"/>
  <c r="J15" i="2"/>
  <c r="Z17" i="2"/>
  <c r="Z18" i="2"/>
  <c r="J22" i="2"/>
  <c r="Y23" i="2"/>
  <c r="Y24" i="2"/>
  <c r="Y25" i="2"/>
  <c r="X36" i="2"/>
  <c r="Y43" i="2"/>
  <c r="Y49" i="2"/>
  <c r="J53" i="2"/>
  <c r="X55" i="2"/>
  <c r="Z60" i="2"/>
  <c r="X65" i="2"/>
  <c r="V66" i="2"/>
  <c r="Z70" i="2"/>
  <c r="X88" i="2"/>
  <c r="X95" i="2"/>
  <c r="Y103" i="2"/>
  <c r="V106" i="2"/>
  <c r="X110" i="2"/>
  <c r="J117" i="2"/>
  <c r="Y119" i="2"/>
  <c r="Y125" i="2"/>
  <c r="X126" i="2"/>
  <c r="Z132" i="2"/>
  <c r="Z133" i="2"/>
  <c r="AD96" i="2"/>
  <c r="AJ96" i="2"/>
  <c r="AP96" i="2"/>
  <c r="AV96" i="2"/>
  <c r="BB96" i="2"/>
  <c r="BH96" i="2"/>
  <c r="Y137" i="2"/>
  <c r="X149" i="2"/>
  <c r="Z152" i="2"/>
  <c r="X154" i="2"/>
  <c r="V157" i="2"/>
  <c r="X6" i="2"/>
  <c r="Z5" i="2"/>
  <c r="Y13" i="2"/>
  <c r="X15" i="2"/>
  <c r="J19" i="2"/>
  <c r="X20" i="2"/>
  <c r="Z24" i="2"/>
  <c r="X37" i="2"/>
  <c r="Z39" i="2"/>
  <c r="X53" i="2"/>
  <c r="Y55" i="2"/>
  <c r="W64" i="2"/>
  <c r="X74" i="2"/>
  <c r="X82" i="2"/>
  <c r="X92" i="2"/>
  <c r="Y110" i="2"/>
  <c r="X114" i="2"/>
  <c r="X121" i="2"/>
  <c r="Z125" i="2"/>
  <c r="Y126" i="2"/>
  <c r="X143" i="2"/>
  <c r="Z153" i="2"/>
  <c r="X165" i="2"/>
  <c r="X7" i="2"/>
  <c r="T8" i="2"/>
  <c r="Z13" i="2"/>
  <c r="J16" i="2"/>
  <c r="I19" i="2"/>
  <c r="Z30" i="2"/>
  <c r="Z31" i="2"/>
  <c r="Z32" i="2"/>
  <c r="Z33" i="2"/>
  <c r="Z34" i="2"/>
  <c r="Z35" i="2"/>
  <c r="Z36" i="2"/>
  <c r="Y37" i="2"/>
  <c r="Z40" i="2"/>
  <c r="W42" i="2"/>
  <c r="I44" i="2"/>
  <c r="Z47" i="2"/>
  <c r="W48" i="2"/>
  <c r="Y53" i="2"/>
  <c r="Y54" i="2"/>
  <c r="Z55" i="2"/>
  <c r="I58" i="2"/>
  <c r="X68" i="2"/>
  <c r="I71" i="2"/>
  <c r="I73" i="2"/>
  <c r="I78" i="2"/>
  <c r="X79" i="2"/>
  <c r="J84" i="2"/>
  <c r="J86" i="2"/>
  <c r="W87" i="2"/>
  <c r="W90" i="2"/>
  <c r="Y93" i="2"/>
  <c r="X104" i="2"/>
  <c r="I107" i="2"/>
  <c r="I109" i="2"/>
  <c r="Y114" i="2"/>
  <c r="Y118" i="2"/>
  <c r="O134" i="2"/>
  <c r="X134" i="2" s="1"/>
  <c r="X135" i="2"/>
  <c r="Y143" i="2"/>
  <c r="I145" i="2"/>
  <c r="W149" i="2"/>
  <c r="Z154" i="2"/>
  <c r="W156" i="2"/>
  <c r="Z156" i="2"/>
  <c r="W157" i="2"/>
  <c r="Z164" i="2"/>
  <c r="AD168" i="2"/>
  <c r="I25" i="2"/>
  <c r="X26" i="2"/>
  <c r="J29" i="2"/>
  <c r="Z37" i="2"/>
  <c r="X38" i="2"/>
  <c r="Y41" i="2"/>
  <c r="Y42" i="2"/>
  <c r="Y48" i="2"/>
  <c r="Z53" i="2"/>
  <c r="Y62" i="2"/>
  <c r="X75" i="2"/>
  <c r="W81" i="2"/>
  <c r="Z84" i="2"/>
  <c r="Y87" i="2"/>
  <c r="X99" i="2"/>
  <c r="S97" i="2"/>
  <c r="Y104" i="2"/>
  <c r="Y107" i="2"/>
  <c r="Z114" i="2"/>
  <c r="X127" i="2"/>
  <c r="L96" i="2"/>
  <c r="Y135" i="2"/>
  <c r="Q138" i="2"/>
  <c r="Z138" i="2" s="1"/>
  <c r="X139" i="2"/>
  <c r="Z143" i="2"/>
  <c r="W144" i="2"/>
  <c r="X145" i="2"/>
  <c r="W151" i="2"/>
  <c r="V155" i="2"/>
  <c r="Y155" i="2"/>
  <c r="W158" i="2"/>
  <c r="Z158" i="2"/>
  <c r="W161" i="2"/>
  <c r="J165" i="2"/>
  <c r="Z165" i="2"/>
  <c r="J172" i="2"/>
  <c r="Y175" i="2"/>
  <c r="J177" i="2"/>
  <c r="X178" i="2"/>
  <c r="X181" i="2"/>
  <c r="Y182" i="2"/>
  <c r="W191" i="2"/>
  <c r="W192" i="2"/>
  <c r="Y193" i="2"/>
  <c r="Y198" i="2"/>
  <c r="Y199" i="2"/>
  <c r="R201" i="2"/>
  <c r="Y202" i="2"/>
  <c r="Y203" i="2"/>
  <c r="X204" i="2"/>
  <c r="Z208" i="2"/>
  <c r="Y209" i="2"/>
  <c r="X214" i="2"/>
  <c r="W216" i="2"/>
  <c r="AA200" i="2"/>
  <c r="Y221" i="2"/>
  <c r="Z223" i="2"/>
  <c r="X225" i="2"/>
  <c r="I228" i="2"/>
  <c r="J229" i="2"/>
  <c r="X230" i="2"/>
  <c r="Y231" i="2"/>
  <c r="I233" i="2"/>
  <c r="Z235" i="2"/>
  <c r="W236" i="2"/>
  <c r="Z236" i="2"/>
  <c r="X241" i="2"/>
  <c r="Y242" i="2"/>
  <c r="W244" i="2"/>
  <c r="Z244" i="2"/>
  <c r="Y247" i="2"/>
  <c r="W248" i="2"/>
  <c r="Z248" i="2"/>
  <c r="I250" i="2"/>
  <c r="X251" i="2"/>
  <c r="J253" i="2"/>
  <c r="Y254" i="2"/>
  <c r="X255" i="2"/>
  <c r="X256" i="2"/>
  <c r="X263" i="2"/>
  <c r="J265" i="2"/>
  <c r="J266" i="2"/>
  <c r="I267" i="2"/>
  <c r="J270" i="2"/>
  <c r="T269" i="2"/>
  <c r="BR290" i="2"/>
  <c r="X177" i="2"/>
  <c r="Y178" i="2"/>
  <c r="X190" i="2"/>
  <c r="Z192" i="2"/>
  <c r="Z199" i="2"/>
  <c r="Z203" i="2"/>
  <c r="F200" i="2"/>
  <c r="F168" i="2" s="1"/>
  <c r="F389" i="2" s="1"/>
  <c r="Y225" i="2"/>
  <c r="V228" i="2"/>
  <c r="O219" i="2"/>
  <c r="X219" i="2" s="1"/>
  <c r="Y229" i="2"/>
  <c r="Y230" i="2"/>
  <c r="Y241" i="2"/>
  <c r="X250" i="2"/>
  <c r="Z254" i="2"/>
  <c r="Y255" i="2"/>
  <c r="Z265" i="2"/>
  <c r="Y266" i="2"/>
  <c r="X162" i="2"/>
  <c r="G170" i="2"/>
  <c r="G169" i="2" s="1"/>
  <c r="J187" i="2"/>
  <c r="Y190" i="2"/>
  <c r="P195" i="2"/>
  <c r="Y195" i="2" s="1"/>
  <c r="L168" i="2"/>
  <c r="Z204" i="2"/>
  <c r="J206" i="2"/>
  <c r="Z215" i="2"/>
  <c r="X218" i="2"/>
  <c r="I220" i="2"/>
  <c r="Z230" i="2"/>
  <c r="Z241" i="2"/>
  <c r="W247" i="2"/>
  <c r="Z255" i="2"/>
  <c r="V272" i="2"/>
  <c r="Y272" i="2"/>
  <c r="W159" i="2"/>
  <c r="Y162" i="2"/>
  <c r="W163" i="2"/>
  <c r="X174" i="2"/>
  <c r="J179" i="2"/>
  <c r="X183" i="2"/>
  <c r="J185" i="2"/>
  <c r="X187" i="2"/>
  <c r="Y189" i="2"/>
  <c r="I192" i="2"/>
  <c r="X196" i="2"/>
  <c r="V197" i="2"/>
  <c r="I204" i="2"/>
  <c r="W206" i="2"/>
  <c r="V207" i="2"/>
  <c r="X210" i="2"/>
  <c r="S211" i="2"/>
  <c r="X212" i="2"/>
  <c r="I216" i="2"/>
  <c r="W217" i="2"/>
  <c r="Y218" i="2"/>
  <c r="J220" i="2"/>
  <c r="V227" i="2"/>
  <c r="V232" i="2"/>
  <c r="I235" i="2"/>
  <c r="W237" i="2"/>
  <c r="X243" i="2"/>
  <c r="W246" i="2"/>
  <c r="Z250" i="2"/>
  <c r="J259" i="2"/>
  <c r="X261" i="2"/>
  <c r="Y262" i="2"/>
  <c r="Z267" i="2"/>
  <c r="U158" i="2"/>
  <c r="X158" i="2"/>
  <c r="W162" i="2"/>
  <c r="Z166" i="2"/>
  <c r="I171" i="2"/>
  <c r="X173" i="2"/>
  <c r="V179" i="2"/>
  <c r="V185" i="2"/>
  <c r="Z187" i="2"/>
  <c r="X188" i="2"/>
  <c r="Z189" i="2"/>
  <c r="X194" i="2"/>
  <c r="X205" i="2"/>
  <c r="W207" i="2"/>
  <c r="AI211" i="2"/>
  <c r="T211" i="2" s="1"/>
  <c r="W213" i="2"/>
  <c r="W227" i="2"/>
  <c r="X236" i="2"/>
  <c r="Y240" i="2"/>
  <c r="X244" i="2"/>
  <c r="Z245" i="2"/>
  <c r="X248" i="2"/>
  <c r="X257" i="2"/>
  <c r="Y260" i="2"/>
  <c r="Y261" i="2"/>
  <c r="Y158" i="2"/>
  <c r="W160" i="2"/>
  <c r="R170" i="2"/>
  <c r="Y173" i="2"/>
  <c r="Y176" i="2"/>
  <c r="X179" i="2"/>
  <c r="W199" i="2"/>
  <c r="W203" i="2"/>
  <c r="W204" i="2"/>
  <c r="Y205" i="2"/>
  <c r="AJ200" i="2"/>
  <c r="AJ168" i="2" s="1"/>
  <c r="AV200" i="2"/>
  <c r="AV168" i="2" s="1"/>
  <c r="BB200" i="2"/>
  <c r="BB168" i="2" s="1"/>
  <c r="BH200" i="2"/>
  <c r="BH168" i="2" s="1"/>
  <c r="W214" i="2"/>
  <c r="X221" i="2"/>
  <c r="X226" i="2"/>
  <c r="X231" i="2"/>
  <c r="Y236" i="2"/>
  <c r="Y237" i="2"/>
  <c r="X242" i="2"/>
  <c r="Y244" i="2"/>
  <c r="Y248" i="2"/>
  <c r="Z261" i="2"/>
  <c r="J273" i="2"/>
  <c r="X280" i="2"/>
  <c r="Y282" i="2"/>
  <c r="Y283" i="2"/>
  <c r="Y289" i="2"/>
  <c r="Z298" i="2"/>
  <c r="V299" i="2"/>
  <c r="G296" i="2"/>
  <c r="H295" i="2"/>
  <c r="H294" i="2" s="1"/>
  <c r="X304" i="2"/>
  <c r="Z307" i="2"/>
  <c r="Y308" i="2"/>
  <c r="J309" i="2"/>
  <c r="Y310" i="2"/>
  <c r="J317" i="2"/>
  <c r="J322" i="2"/>
  <c r="Z327" i="2"/>
  <c r="Z334" i="2"/>
  <c r="X343" i="2"/>
  <c r="Y350" i="2"/>
  <c r="I358" i="2"/>
  <c r="V360" i="2"/>
  <c r="I363" i="2"/>
  <c r="V366" i="2"/>
  <c r="V372" i="2"/>
  <c r="I381" i="2"/>
  <c r="X384" i="2"/>
  <c r="X385" i="2"/>
  <c r="X274" i="2"/>
  <c r="Y280" i="2"/>
  <c r="Z282" i="2"/>
  <c r="Z289" i="2"/>
  <c r="Y291" i="2"/>
  <c r="X293" i="2"/>
  <c r="Z299" i="2"/>
  <c r="X302" i="2"/>
  <c r="Y304" i="2"/>
  <c r="X309" i="2"/>
  <c r="AF294" i="2"/>
  <c r="Y317" i="2"/>
  <c r="J320" i="2"/>
  <c r="X322" i="2"/>
  <c r="Y323" i="2"/>
  <c r="K313" i="2"/>
  <c r="I329" i="2"/>
  <c r="I331" i="2"/>
  <c r="V336" i="2"/>
  <c r="W345" i="2"/>
  <c r="X346" i="2"/>
  <c r="J354" i="2"/>
  <c r="I357" i="2"/>
  <c r="X358" i="2"/>
  <c r="X359" i="2"/>
  <c r="V363" i="2"/>
  <c r="J365" i="2"/>
  <c r="Z372" i="2"/>
  <c r="J374" i="2"/>
  <c r="V377" i="2"/>
  <c r="Y381" i="2"/>
  <c r="Y384" i="2"/>
  <c r="S269" i="2"/>
  <c r="V276" i="2"/>
  <c r="Y279" i="2"/>
  <c r="Z280" i="2"/>
  <c r="J283" i="2"/>
  <c r="X284" i="2"/>
  <c r="Z291" i="2"/>
  <c r="X292" i="2"/>
  <c r="Y293" i="2"/>
  <c r="Y302" i="2"/>
  <c r="T303" i="2"/>
  <c r="Y309" i="2"/>
  <c r="W311" i="2"/>
  <c r="X321" i="2"/>
  <c r="Z322" i="2"/>
  <c r="X329" i="2"/>
  <c r="V331" i="2"/>
  <c r="I333" i="2"/>
  <c r="J335" i="2"/>
  <c r="W336" i="2"/>
  <c r="I338" i="2"/>
  <c r="X342" i="2"/>
  <c r="Y345" i="2"/>
  <c r="Y351" i="2"/>
  <c r="X354" i="2"/>
  <c r="X356" i="2"/>
  <c r="Z358" i="2"/>
  <c r="I362" i="2"/>
  <c r="X364" i="2"/>
  <c r="W365" i="2"/>
  <c r="I368" i="2"/>
  <c r="J371" i="2"/>
  <c r="I374" i="2"/>
  <c r="Z377" i="2"/>
  <c r="J380" i="2"/>
  <c r="I383" i="2"/>
  <c r="W383" i="2"/>
  <c r="X272" i="2"/>
  <c r="X273" i="2"/>
  <c r="X276" i="2"/>
  <c r="J286" i="2"/>
  <c r="Y292" i="2"/>
  <c r="X305" i="2"/>
  <c r="Z309" i="2"/>
  <c r="X311" i="2"/>
  <c r="X316" i="2"/>
  <c r="X320" i="2"/>
  <c r="Y321" i="2"/>
  <c r="S313" i="2"/>
  <c r="J334" i="2"/>
  <c r="X336" i="2"/>
  <c r="Y342" i="2"/>
  <c r="Z345" i="2"/>
  <c r="O348" i="2"/>
  <c r="U348" i="2" s="1"/>
  <c r="X353" i="2"/>
  <c r="Z356" i="2"/>
  <c r="Y357" i="2"/>
  <c r="X361" i="2"/>
  <c r="Z363" i="2"/>
  <c r="Y364" i="2"/>
  <c r="X365" i="2"/>
  <c r="V368" i="2"/>
  <c r="J376" i="2"/>
  <c r="W380" i="2"/>
  <c r="V386" i="2"/>
  <c r="AA268" i="2"/>
  <c r="AG268" i="2"/>
  <c r="AM268" i="2"/>
  <c r="AM168" i="2" s="1"/>
  <c r="AS268" i="2"/>
  <c r="AS168" i="2" s="1"/>
  <c r="AY268" i="2"/>
  <c r="AY168" i="2" s="1"/>
  <c r="BE268" i="2"/>
  <c r="BE168" i="2" s="1"/>
  <c r="BK268" i="2"/>
  <c r="BK168" i="2" s="1"/>
  <c r="Z278" i="2"/>
  <c r="J280" i="2"/>
  <c r="Z286" i="2"/>
  <c r="I289" i="2"/>
  <c r="R290" i="2"/>
  <c r="Z292" i="2"/>
  <c r="Y297" i="2"/>
  <c r="X298" i="2"/>
  <c r="X300" i="2"/>
  <c r="N295" i="2"/>
  <c r="N294" i="2" s="1"/>
  <c r="I307" i="2"/>
  <c r="I308" i="2"/>
  <c r="AL294" i="2"/>
  <c r="X315" i="2"/>
  <c r="W319" i="2"/>
  <c r="Z320" i="2"/>
  <c r="X330" i="2"/>
  <c r="Z332" i="2"/>
  <c r="Y333" i="2"/>
  <c r="X334" i="2"/>
  <c r="X335" i="2"/>
  <c r="Z338" i="2"/>
  <c r="Y341" i="2"/>
  <c r="I345" i="2"/>
  <c r="V352" i="2"/>
  <c r="Y353" i="2"/>
  <c r="I355" i="2"/>
  <c r="I360" i="2"/>
  <c r="Z361" i="2"/>
  <c r="Y362" i="2"/>
  <c r="Z367" i="2"/>
  <c r="I372" i="2"/>
  <c r="X380" i="2"/>
  <c r="J385" i="2"/>
  <c r="Z272" i="2"/>
  <c r="R269" i="2"/>
  <c r="X282" i="2"/>
  <c r="X283" i="2"/>
  <c r="BN281" i="2"/>
  <c r="G290" i="2"/>
  <c r="Y298" i="2"/>
  <c r="X310" i="2"/>
  <c r="AX294" i="2"/>
  <c r="Y315" i="2"/>
  <c r="Z318" i="2"/>
  <c r="Y319" i="2"/>
  <c r="Y330" i="2"/>
  <c r="Z333" i="2"/>
  <c r="Y334" i="2"/>
  <c r="Y335" i="2"/>
  <c r="Z340" i="2"/>
  <c r="Z341" i="2"/>
  <c r="V343" i="2"/>
  <c r="Z349" i="2"/>
  <c r="W350" i="2"/>
  <c r="X352" i="2"/>
  <c r="X369" i="2"/>
  <c r="Y370" i="2"/>
  <c r="Y373" i="2"/>
  <c r="X375" i="2"/>
  <c r="Y379" i="2"/>
  <c r="X382" i="2"/>
  <c r="W385" i="2"/>
  <c r="R4" i="2"/>
  <c r="W5" i="2"/>
  <c r="U6" i="2"/>
  <c r="J7" i="2"/>
  <c r="Z7" i="2"/>
  <c r="X8" i="2"/>
  <c r="J9" i="2"/>
  <c r="Z9" i="2"/>
  <c r="X10" i="2"/>
  <c r="U13" i="2"/>
  <c r="J14" i="2"/>
  <c r="Z14" i="2"/>
  <c r="I15" i="2"/>
  <c r="Y15" i="2"/>
  <c r="X16" i="2"/>
  <c r="U19" i="2"/>
  <c r="J20" i="2"/>
  <c r="U21" i="2"/>
  <c r="V22" i="2"/>
  <c r="I24" i="2"/>
  <c r="F34" i="4"/>
  <c r="Q4" i="2"/>
  <c r="G5" i="2"/>
  <c r="R5" i="2"/>
  <c r="X5" i="2"/>
  <c r="U7" i="2"/>
  <c r="G8" i="2"/>
  <c r="U9" i="2"/>
  <c r="I10" i="2"/>
  <c r="Y10" i="2"/>
  <c r="X11" i="2"/>
  <c r="U14" i="2"/>
  <c r="Z15" i="2"/>
  <c r="I16" i="2"/>
  <c r="Y16" i="2"/>
  <c r="X17" i="2"/>
  <c r="U20" i="2"/>
  <c r="V21" i="2"/>
  <c r="Z25" i="2"/>
  <c r="J26" i="2"/>
  <c r="I26" i="2"/>
  <c r="Y5" i="2"/>
  <c r="W6" i="2"/>
  <c r="V7" i="2"/>
  <c r="Z10" i="2"/>
  <c r="Y11" i="2"/>
  <c r="X12" i="2"/>
  <c r="U15" i="2"/>
  <c r="Z16" i="2"/>
  <c r="Y17" i="2"/>
  <c r="X18" i="2"/>
  <c r="V20" i="2"/>
  <c r="W21" i="2"/>
  <c r="V26" i="2"/>
  <c r="Y4" i="2"/>
  <c r="W9" i="2"/>
  <c r="U10" i="2"/>
  <c r="J11" i="2"/>
  <c r="U16" i="2"/>
  <c r="W20" i="2"/>
  <c r="U5" i="2"/>
  <c r="U11" i="2"/>
  <c r="U17" i="2"/>
  <c r="U23" i="2"/>
  <c r="Z26" i="2"/>
  <c r="Y76" i="2"/>
  <c r="V76" i="2"/>
  <c r="U12" i="2"/>
  <c r="U18" i="2"/>
  <c r="U22" i="2"/>
  <c r="W27" i="2"/>
  <c r="V28" i="2"/>
  <c r="U29" i="2"/>
  <c r="W30" i="2"/>
  <c r="W31" i="2"/>
  <c r="W32" i="2"/>
  <c r="W33" i="2"/>
  <c r="W34" i="2"/>
  <c r="W35" i="2"/>
  <c r="U39" i="2"/>
  <c r="V40" i="2"/>
  <c r="U44" i="2"/>
  <c r="W45" i="2"/>
  <c r="U50" i="2"/>
  <c r="J51" i="2"/>
  <c r="Z52" i="2"/>
  <c r="U59" i="2"/>
  <c r="U61" i="2"/>
  <c r="U63" i="2"/>
  <c r="J68" i="2"/>
  <c r="I68" i="2"/>
  <c r="Y70" i="2"/>
  <c r="V70" i="2"/>
  <c r="U71" i="2"/>
  <c r="P75" i="2"/>
  <c r="S75" i="2"/>
  <c r="U76" i="2"/>
  <c r="J82" i="2"/>
  <c r="I82" i="2"/>
  <c r="V85" i="2"/>
  <c r="J98" i="2"/>
  <c r="G97" i="2"/>
  <c r="I98" i="2"/>
  <c r="V121" i="2"/>
  <c r="P120" i="2"/>
  <c r="Y120" i="2" s="1"/>
  <c r="Y121" i="2"/>
  <c r="J132" i="2"/>
  <c r="X132" i="2"/>
  <c r="U132" i="2"/>
  <c r="U153" i="2"/>
  <c r="X164" i="2"/>
  <c r="U164" i="2"/>
  <c r="W172" i="2"/>
  <c r="Z172" i="2"/>
  <c r="Y348" i="2"/>
  <c r="V348" i="2"/>
  <c r="U24" i="2"/>
  <c r="X27" i="2"/>
  <c r="X30" i="2"/>
  <c r="X31" i="2"/>
  <c r="X32" i="2"/>
  <c r="X33" i="2"/>
  <c r="X34" i="2"/>
  <c r="X35" i="2"/>
  <c r="Y36" i="2"/>
  <c r="W40" i="2"/>
  <c r="U41" i="2"/>
  <c r="X42" i="2"/>
  <c r="I43" i="2"/>
  <c r="Z43" i="2"/>
  <c r="X45" i="2"/>
  <c r="Z46" i="2"/>
  <c r="U47" i="2"/>
  <c r="X48" i="2"/>
  <c r="I49" i="2"/>
  <c r="Z49" i="2"/>
  <c r="V50" i="2"/>
  <c r="U51" i="2"/>
  <c r="X54" i="2"/>
  <c r="Z57" i="2"/>
  <c r="V59" i="2"/>
  <c r="J60" i="2"/>
  <c r="V61" i="2"/>
  <c r="X62" i="2"/>
  <c r="J65" i="2"/>
  <c r="I65" i="2"/>
  <c r="X67" i="2"/>
  <c r="S67" i="2"/>
  <c r="P67" i="2"/>
  <c r="V71" i="2"/>
  <c r="J72" i="2"/>
  <c r="Z75" i="2"/>
  <c r="W75" i="2"/>
  <c r="V82" i="2"/>
  <c r="U86" i="2"/>
  <c r="U91" i="2"/>
  <c r="Z93" i="2"/>
  <c r="J101" i="2"/>
  <c r="I101" i="2"/>
  <c r="J105" i="2"/>
  <c r="I105" i="2"/>
  <c r="J111" i="2"/>
  <c r="I111" i="2"/>
  <c r="BR134" i="2"/>
  <c r="W134" i="2"/>
  <c r="R146" i="2"/>
  <c r="V149" i="2"/>
  <c r="Y149" i="2"/>
  <c r="U160" i="2"/>
  <c r="Z182" i="2"/>
  <c r="W182" i="2"/>
  <c r="I21" i="2"/>
  <c r="U25" i="2"/>
  <c r="I27" i="2"/>
  <c r="Y27" i="2"/>
  <c r="X28" i="2"/>
  <c r="Y30" i="2"/>
  <c r="Y31" i="2"/>
  <c r="Y32" i="2"/>
  <c r="Y33" i="2"/>
  <c r="Y34" i="2"/>
  <c r="Y35" i="2"/>
  <c r="W39" i="2"/>
  <c r="X40" i="2"/>
  <c r="W44" i="2"/>
  <c r="Z45" i="2"/>
  <c r="J46" i="2"/>
  <c r="W50" i="2"/>
  <c r="Z50" i="2"/>
  <c r="X50" i="2"/>
  <c r="W51" i="2"/>
  <c r="I53" i="2"/>
  <c r="I56" i="2"/>
  <c r="X61" i="2"/>
  <c r="X63" i="2"/>
  <c r="V65" i="2"/>
  <c r="U72" i="2"/>
  <c r="J79" i="2"/>
  <c r="I79" i="2"/>
  <c r="U80" i="2"/>
  <c r="U83" i="2"/>
  <c r="J88" i="2"/>
  <c r="I88" i="2"/>
  <c r="Y90" i="2"/>
  <c r="V90" i="2"/>
  <c r="E96" i="2"/>
  <c r="N96" i="2"/>
  <c r="J104" i="2"/>
  <c r="I104" i="2"/>
  <c r="J110" i="2"/>
  <c r="I110" i="2"/>
  <c r="Y117" i="2"/>
  <c r="V117" i="2"/>
  <c r="O129" i="2"/>
  <c r="X129" i="2" s="1"/>
  <c r="I196" i="2"/>
  <c r="G195" i="2"/>
  <c r="J196" i="2"/>
  <c r="U26" i="2"/>
  <c r="Z27" i="2"/>
  <c r="W38" i="2"/>
  <c r="Z42" i="2"/>
  <c r="J45" i="2"/>
  <c r="U46" i="2"/>
  <c r="Z48" i="2"/>
  <c r="Z54" i="2"/>
  <c r="W60" i="2"/>
  <c r="Y64" i="2"/>
  <c r="U69" i="2"/>
  <c r="J74" i="2"/>
  <c r="I74" i="2"/>
  <c r="V79" i="2"/>
  <c r="V88" i="2"/>
  <c r="Z95" i="2"/>
  <c r="W95" i="2"/>
  <c r="Z98" i="2"/>
  <c r="Q97" i="2"/>
  <c r="BT134" i="2"/>
  <c r="V134" i="2"/>
  <c r="U151" i="2"/>
  <c r="AL168" i="2"/>
  <c r="AL3" i="2" s="1"/>
  <c r="T169" i="2"/>
  <c r="I194" i="2"/>
  <c r="J194" i="2"/>
  <c r="I217" i="2"/>
  <c r="J217" i="2"/>
  <c r="U27" i="2"/>
  <c r="J28" i="2"/>
  <c r="W37" i="2"/>
  <c r="J42" i="2"/>
  <c r="J50" i="2"/>
  <c r="J59" i="2"/>
  <c r="J61" i="2"/>
  <c r="Z64" i="2"/>
  <c r="V74" i="2"/>
  <c r="U75" i="2"/>
  <c r="J76" i="2"/>
  <c r="P80" i="2"/>
  <c r="S80" i="2"/>
  <c r="W84" i="2"/>
  <c r="U89" i="2"/>
  <c r="Z99" i="2"/>
  <c r="W99" i="2"/>
  <c r="I102" i="2"/>
  <c r="J102" i="2"/>
  <c r="I108" i="2"/>
  <c r="J108" i="2"/>
  <c r="X113" i="2"/>
  <c r="U113" i="2"/>
  <c r="V142" i="2"/>
  <c r="Z173" i="2"/>
  <c r="W173" i="2"/>
  <c r="U28" i="2"/>
  <c r="W36" i="2"/>
  <c r="V45" i="2"/>
  <c r="Z80" i="2"/>
  <c r="W80" i="2"/>
  <c r="Y84" i="2"/>
  <c r="V84" i="2"/>
  <c r="U85" i="2"/>
  <c r="F36" i="4"/>
  <c r="X102" i="2"/>
  <c r="U102" i="2"/>
  <c r="W106" i="2"/>
  <c r="X108" i="2"/>
  <c r="U108" i="2"/>
  <c r="Y112" i="2"/>
  <c r="V112" i="2"/>
  <c r="W126" i="2"/>
  <c r="Q120" i="2"/>
  <c r="Z120" i="2" s="1"/>
  <c r="Z126" i="2"/>
  <c r="J127" i="2"/>
  <c r="I127" i="2"/>
  <c r="BR129" i="2"/>
  <c r="W129" i="2"/>
  <c r="J140" i="2"/>
  <c r="I140" i="2"/>
  <c r="J167" i="2"/>
  <c r="I167" i="2"/>
  <c r="I203" i="2"/>
  <c r="J203" i="2"/>
  <c r="G201" i="2"/>
  <c r="U43" i="2"/>
  <c r="U49" i="2"/>
  <c r="Y51" i="2"/>
  <c r="X52" i="2"/>
  <c r="U55" i="2"/>
  <c r="Z56" i="2"/>
  <c r="Y57" i="2"/>
  <c r="X58" i="2"/>
  <c r="Z61" i="2"/>
  <c r="Y63" i="2"/>
  <c r="J69" i="2"/>
  <c r="I69" i="2"/>
  <c r="J75" i="2"/>
  <c r="I75" i="2"/>
  <c r="Z78" i="2"/>
  <c r="Z81" i="2"/>
  <c r="Z83" i="2"/>
  <c r="Z87" i="2"/>
  <c r="Z89" i="2"/>
  <c r="O97" i="2"/>
  <c r="U98" i="2"/>
  <c r="W103" i="2"/>
  <c r="W109" i="2"/>
  <c r="Z116" i="2"/>
  <c r="X116" i="2"/>
  <c r="J122" i="2"/>
  <c r="I122" i="2"/>
  <c r="V123" i="2"/>
  <c r="Z128" i="2"/>
  <c r="X128" i="2"/>
  <c r="P129" i="2"/>
  <c r="Y129" i="2" s="1"/>
  <c r="T129" i="2"/>
  <c r="J134" i="2"/>
  <c r="R134" i="2"/>
  <c r="Q134" i="2"/>
  <c r="Z134" i="2" s="1"/>
  <c r="BO134" i="2"/>
  <c r="P138" i="2"/>
  <c r="Y138" i="2" s="1"/>
  <c r="R138" i="2"/>
  <c r="O138" i="2"/>
  <c r="X138" i="2" s="1"/>
  <c r="U140" i="2"/>
  <c r="W141" i="2"/>
  <c r="G146" i="2"/>
  <c r="J147" i="2"/>
  <c r="U156" i="2"/>
  <c r="Z161" i="2"/>
  <c r="X161" i="2"/>
  <c r="S165" i="2"/>
  <c r="S146" i="2" s="1"/>
  <c r="P165" i="2"/>
  <c r="P146" i="2" s="1"/>
  <c r="Y146" i="2" s="1"/>
  <c r="AE146" i="2"/>
  <c r="AE96" i="2" s="1"/>
  <c r="U167" i="2"/>
  <c r="Y174" i="2"/>
  <c r="V174" i="2"/>
  <c r="Z178" i="2"/>
  <c r="W178" i="2"/>
  <c r="W179" i="2"/>
  <c r="Z179" i="2"/>
  <c r="O201" i="2"/>
  <c r="X202" i="2"/>
  <c r="U202" i="2"/>
  <c r="U122" i="2"/>
  <c r="W123" i="2"/>
  <c r="V127" i="2"/>
  <c r="J130" i="2"/>
  <c r="I130" i="2"/>
  <c r="I129" i="2" s="1"/>
  <c r="V131" i="2"/>
  <c r="G138" i="2"/>
  <c r="J139" i="2"/>
  <c r="Z141" i="2"/>
  <c r="Q146" i="2"/>
  <c r="Z146" i="2" s="1"/>
  <c r="I147" i="2"/>
  <c r="U155" i="2"/>
  <c r="V156" i="2"/>
  <c r="U159" i="2"/>
  <c r="X167" i="2"/>
  <c r="Z174" i="2"/>
  <c r="Z251" i="2"/>
  <c r="W251" i="2"/>
  <c r="Q249" i="2"/>
  <c r="Z249" i="2" s="1"/>
  <c r="Z103" i="2"/>
  <c r="Z105" i="2"/>
  <c r="Z109" i="2"/>
  <c r="Z111" i="2"/>
  <c r="Z112" i="2"/>
  <c r="F5" i="4"/>
  <c r="J116" i="2"/>
  <c r="I116" i="2"/>
  <c r="Z118" i="2"/>
  <c r="G120" i="2"/>
  <c r="J121" i="2"/>
  <c r="S120" i="2"/>
  <c r="Z123" i="2"/>
  <c r="U130" i="2"/>
  <c r="I139" i="2"/>
  <c r="Z140" i="2"/>
  <c r="X140" i="2"/>
  <c r="J143" i="2"/>
  <c r="O146" i="2"/>
  <c r="X146" i="2" s="1"/>
  <c r="U150" i="2"/>
  <c r="X163" i="2"/>
  <c r="U163" i="2"/>
  <c r="Z167" i="2"/>
  <c r="W167" i="2"/>
  <c r="O170" i="2"/>
  <c r="J173" i="2"/>
  <c r="I173" i="2"/>
  <c r="Z184" i="2"/>
  <c r="Z226" i="2"/>
  <c r="W226" i="2"/>
  <c r="U52" i="2"/>
  <c r="U58" i="2"/>
  <c r="X64" i="2"/>
  <c r="U64" i="2"/>
  <c r="J67" i="2"/>
  <c r="Z69" i="2"/>
  <c r="Z73" i="2"/>
  <c r="J80" i="2"/>
  <c r="I80" i="2"/>
  <c r="J83" i="2"/>
  <c r="I83" i="2"/>
  <c r="J89" i="2"/>
  <c r="I89" i="2"/>
  <c r="H96" i="2"/>
  <c r="P97" i="2"/>
  <c r="R97" i="2"/>
  <c r="U101" i="2"/>
  <c r="U107" i="2"/>
  <c r="J114" i="2"/>
  <c r="I118" i="2"/>
  <c r="I121" i="2"/>
  <c r="Z122" i="2"/>
  <c r="X122" i="2"/>
  <c r="J128" i="2"/>
  <c r="I128" i="2"/>
  <c r="G129" i="2"/>
  <c r="F8" i="4" s="1"/>
  <c r="J133" i="2"/>
  <c r="U135" i="2"/>
  <c r="W150" i="2"/>
  <c r="W152" i="2"/>
  <c r="W154" i="2"/>
  <c r="V166" i="2"/>
  <c r="V171" i="2"/>
  <c r="P169" i="2"/>
  <c r="V177" i="2"/>
  <c r="J189" i="2"/>
  <c r="I189" i="2"/>
  <c r="J95" i="2"/>
  <c r="I95" i="2"/>
  <c r="Z100" i="2"/>
  <c r="W100" i="2"/>
  <c r="J118" i="2"/>
  <c r="J124" i="2"/>
  <c r="X124" i="2"/>
  <c r="U124" i="2"/>
  <c r="BO129" i="2"/>
  <c r="Z130" i="2"/>
  <c r="Q129" i="2"/>
  <c r="Z129" i="2" s="1"/>
  <c r="U142" i="2"/>
  <c r="U157" i="2"/>
  <c r="Z170" i="2"/>
  <c r="W170" i="2"/>
  <c r="Q169" i="2"/>
  <c r="R169" i="2"/>
  <c r="AG168" i="2"/>
  <c r="O195" i="2"/>
  <c r="X195" i="2" s="1"/>
  <c r="U198" i="2"/>
  <c r="I199" i="2"/>
  <c r="J199" i="2"/>
  <c r="S201" i="2"/>
  <c r="BL200" i="2"/>
  <c r="BT201" i="2"/>
  <c r="V201" i="2"/>
  <c r="X203" i="2"/>
  <c r="U203" i="2"/>
  <c r="W212" i="2"/>
  <c r="Z212" i="2"/>
  <c r="Q211" i="2"/>
  <c r="Z211" i="2" s="1"/>
  <c r="U217" i="2"/>
  <c r="J219" i="2"/>
  <c r="I219" i="2"/>
  <c r="S224" i="2"/>
  <c r="P224" i="2"/>
  <c r="Y263" i="2"/>
  <c r="V263" i="2"/>
  <c r="Z264" i="2"/>
  <c r="Z65" i="2"/>
  <c r="X66" i="2"/>
  <c r="W67" i="2"/>
  <c r="Z68" i="2"/>
  <c r="Y69" i="2"/>
  <c r="X70" i="2"/>
  <c r="W71" i="2"/>
  <c r="V72" i="2"/>
  <c r="U73" i="2"/>
  <c r="Z74" i="2"/>
  <c r="W76" i="2"/>
  <c r="U78" i="2"/>
  <c r="Z79" i="2"/>
  <c r="U81" i="2"/>
  <c r="Z82" i="2"/>
  <c r="Y83" i="2"/>
  <c r="X84" i="2"/>
  <c r="W85" i="2"/>
  <c r="V86" i="2"/>
  <c r="U87" i="2"/>
  <c r="Z88" i="2"/>
  <c r="Y89" i="2"/>
  <c r="X90" i="2"/>
  <c r="W91" i="2"/>
  <c r="V92" i="2"/>
  <c r="U93" i="2"/>
  <c r="Z94" i="2"/>
  <c r="Y95" i="2"/>
  <c r="Y98" i="2"/>
  <c r="W101" i="2"/>
  <c r="V102" i="2"/>
  <c r="U103" i="2"/>
  <c r="Z104" i="2"/>
  <c r="Y105" i="2"/>
  <c r="X106" i="2"/>
  <c r="W107" i="2"/>
  <c r="V108" i="2"/>
  <c r="U109" i="2"/>
  <c r="Z110" i="2"/>
  <c r="Y111" i="2"/>
  <c r="X112" i="2"/>
  <c r="Y116" i="2"/>
  <c r="X117" i="2"/>
  <c r="U118" i="2"/>
  <c r="Z119" i="2"/>
  <c r="Z121" i="2"/>
  <c r="Y122" i="2"/>
  <c r="X123" i="2"/>
  <c r="U126" i="2"/>
  <c r="Z127" i="2"/>
  <c r="Y128" i="2"/>
  <c r="Y130" i="2"/>
  <c r="X131" i="2"/>
  <c r="U136" i="2"/>
  <c r="Z137" i="2"/>
  <c r="Z139" i="2"/>
  <c r="Y140" i="2"/>
  <c r="X141" i="2"/>
  <c r="U144" i="2"/>
  <c r="Z145" i="2"/>
  <c r="Z147" i="2"/>
  <c r="Z149" i="2"/>
  <c r="Y150" i="2"/>
  <c r="Y151" i="2"/>
  <c r="Y152" i="2"/>
  <c r="Y153" i="2"/>
  <c r="Y154" i="2"/>
  <c r="Y161" i="2"/>
  <c r="Z162" i="2"/>
  <c r="V164" i="2"/>
  <c r="S169" i="2"/>
  <c r="J175" i="2"/>
  <c r="J186" i="2"/>
  <c r="X186" i="2"/>
  <c r="U186" i="2"/>
  <c r="BT195" i="2"/>
  <c r="V195" i="2"/>
  <c r="X198" i="2"/>
  <c r="X199" i="2"/>
  <c r="U199" i="2"/>
  <c r="X224" i="2"/>
  <c r="U224" i="2"/>
  <c r="R249" i="2"/>
  <c r="U68" i="2"/>
  <c r="U74" i="2"/>
  <c r="U79" i="2"/>
  <c r="U82" i="2"/>
  <c r="U88" i="2"/>
  <c r="U94" i="2"/>
  <c r="U104" i="2"/>
  <c r="U110" i="2"/>
  <c r="U119" i="2"/>
  <c r="U121" i="2"/>
  <c r="U127" i="2"/>
  <c r="U137" i="2"/>
  <c r="U139" i="2"/>
  <c r="U145" i="2"/>
  <c r="U147" i="2"/>
  <c r="U165" i="2"/>
  <c r="J170" i="2"/>
  <c r="O171" i="2"/>
  <c r="W176" i="2"/>
  <c r="J178" i="2"/>
  <c r="I178" i="2"/>
  <c r="J180" i="2"/>
  <c r="X180" i="2"/>
  <c r="U180" i="2"/>
  <c r="J183" i="2"/>
  <c r="I183" i="2"/>
  <c r="Z188" i="2"/>
  <c r="U190" i="2"/>
  <c r="Q195" i="2"/>
  <c r="Z195" i="2" s="1"/>
  <c r="Z196" i="2"/>
  <c r="W196" i="2"/>
  <c r="T219" i="2"/>
  <c r="U175" i="2"/>
  <c r="V180" i="2"/>
  <c r="Z194" i="2"/>
  <c r="W194" i="2"/>
  <c r="W197" i="2"/>
  <c r="Z197" i="2"/>
  <c r="BU219" i="2"/>
  <c r="BP219" i="2"/>
  <c r="V222" i="2"/>
  <c r="Y222" i="2"/>
  <c r="X229" i="2"/>
  <c r="U229" i="2"/>
  <c r="Z233" i="2"/>
  <c r="BN290" i="2"/>
  <c r="W65" i="2"/>
  <c r="U66" i="2"/>
  <c r="U70" i="2"/>
  <c r="U84" i="2"/>
  <c r="U90" i="2"/>
  <c r="U99" i="2"/>
  <c r="U106" i="2"/>
  <c r="U112" i="2"/>
  <c r="U117" i="2"/>
  <c r="U123" i="2"/>
  <c r="U131" i="2"/>
  <c r="U141" i="2"/>
  <c r="U166" i="2"/>
  <c r="Z176" i="2"/>
  <c r="I177" i="2"/>
  <c r="U184" i="2"/>
  <c r="U205" i="2"/>
  <c r="X213" i="2"/>
  <c r="O211" i="2"/>
  <c r="X211" i="2" s="1"/>
  <c r="U213" i="2"/>
  <c r="Y215" i="2"/>
  <c r="V215" i="2"/>
  <c r="Y238" i="2"/>
  <c r="V238" i="2"/>
  <c r="X247" i="2"/>
  <c r="U247" i="2"/>
  <c r="Y257" i="2"/>
  <c r="V257" i="2"/>
  <c r="P249" i="2"/>
  <c r="Y249" i="2" s="1"/>
  <c r="W264" i="2"/>
  <c r="U181" i="2"/>
  <c r="U187" i="2"/>
  <c r="U193" i="2"/>
  <c r="N200" i="2"/>
  <c r="N168" i="2" s="1"/>
  <c r="AO200" i="2"/>
  <c r="AO168" i="2" s="1"/>
  <c r="AU200" i="2"/>
  <c r="AU168" i="2" s="1"/>
  <c r="BA200" i="2"/>
  <c r="BA168" i="2" s="1"/>
  <c r="BA3" i="2" s="1"/>
  <c r="BG200" i="2"/>
  <c r="BG168" i="2" s="1"/>
  <c r="BG3" i="2" s="1"/>
  <c r="BM200" i="2"/>
  <c r="BM168" i="2" s="1"/>
  <c r="U208" i="2"/>
  <c r="C6" i="4"/>
  <c r="I5" i="4"/>
  <c r="G211" i="2"/>
  <c r="U216" i="2"/>
  <c r="U223" i="2"/>
  <c r="Z242" i="2"/>
  <c r="W242" i="2"/>
  <c r="X253" i="2"/>
  <c r="U253" i="2"/>
  <c r="Z257" i="2"/>
  <c r="J277" i="2"/>
  <c r="X277" i="2"/>
  <c r="O275" i="2"/>
  <c r="U277" i="2"/>
  <c r="W164" i="2"/>
  <c r="W166" i="2"/>
  <c r="Y167" i="2"/>
  <c r="Y170" i="2"/>
  <c r="W171" i="2"/>
  <c r="U172" i="2"/>
  <c r="W175" i="2"/>
  <c r="U176" i="2"/>
  <c r="W180" i="2"/>
  <c r="V181" i="2"/>
  <c r="U182" i="2"/>
  <c r="Z183" i="2"/>
  <c r="I184" i="2"/>
  <c r="Y184" i="2"/>
  <c r="X185" i="2"/>
  <c r="W186" i="2"/>
  <c r="V187" i="2"/>
  <c r="U188" i="2"/>
  <c r="J190" i="2"/>
  <c r="Z191" i="2"/>
  <c r="J198" i="2"/>
  <c r="H200" i="2"/>
  <c r="P201" i="2"/>
  <c r="J202" i="2"/>
  <c r="J205" i="2"/>
  <c r="Z206" i="2"/>
  <c r="J209" i="2"/>
  <c r="J214" i="2"/>
  <c r="I214" i="2"/>
  <c r="V216" i="2"/>
  <c r="V223" i="2"/>
  <c r="I225" i="2"/>
  <c r="J237" i="2"/>
  <c r="I237" i="2"/>
  <c r="J243" i="2"/>
  <c r="I243" i="2"/>
  <c r="J262" i="2"/>
  <c r="I262" i="2"/>
  <c r="X271" i="2"/>
  <c r="J271" i="2"/>
  <c r="U271" i="2"/>
  <c r="Z274" i="2"/>
  <c r="W274" i="2"/>
  <c r="W165" i="2"/>
  <c r="U177" i="2"/>
  <c r="U183" i="2"/>
  <c r="U189" i="2"/>
  <c r="I190" i="2"/>
  <c r="X193" i="2"/>
  <c r="I198" i="2"/>
  <c r="Q201" i="2"/>
  <c r="I202" i="2"/>
  <c r="I205" i="2"/>
  <c r="Z218" i="2"/>
  <c r="J226" i="2"/>
  <c r="I226" i="2"/>
  <c r="U228" i="2"/>
  <c r="I231" i="2"/>
  <c r="S239" i="2"/>
  <c r="P239" i="2"/>
  <c r="AB219" i="2"/>
  <c r="AB200" i="2" s="1"/>
  <c r="X254" i="2"/>
  <c r="U254" i="2"/>
  <c r="X260" i="2"/>
  <c r="U260" i="2"/>
  <c r="X266" i="2"/>
  <c r="U266" i="2"/>
  <c r="X297" i="2"/>
  <c r="O296" i="2"/>
  <c r="J297" i="2"/>
  <c r="U297" i="2"/>
  <c r="U174" i="2"/>
  <c r="U179" i="2"/>
  <c r="U185" i="2"/>
  <c r="J208" i="2"/>
  <c r="P211" i="2"/>
  <c r="Y211" i="2" s="1"/>
  <c r="Z214" i="2"/>
  <c r="Q219" i="2"/>
  <c r="Z219" i="2" s="1"/>
  <c r="J222" i="2"/>
  <c r="I222" i="2"/>
  <c r="Z232" i="2"/>
  <c r="W232" i="2"/>
  <c r="Z239" i="2"/>
  <c r="W239" i="2"/>
  <c r="W257" i="2"/>
  <c r="Y278" i="2"/>
  <c r="P275" i="2"/>
  <c r="V278" i="2"/>
  <c r="W190" i="2"/>
  <c r="V191" i="2"/>
  <c r="U192" i="2"/>
  <c r="Z193" i="2"/>
  <c r="Y194" i="2"/>
  <c r="Y196" i="2"/>
  <c r="X197" i="2"/>
  <c r="U204" i="2"/>
  <c r="Z205" i="2"/>
  <c r="Y206" i="2"/>
  <c r="X207" i="2"/>
  <c r="U210" i="2"/>
  <c r="Y214" i="2"/>
  <c r="X215" i="2"/>
  <c r="U218" i="2"/>
  <c r="U220" i="2"/>
  <c r="Z221" i="2"/>
  <c r="S222" i="2"/>
  <c r="Z225" i="2"/>
  <c r="Y226" i="2"/>
  <c r="X227" i="2"/>
  <c r="U230" i="2"/>
  <c r="U235" i="2"/>
  <c r="W243" i="2"/>
  <c r="U245" i="2"/>
  <c r="U246" i="2"/>
  <c r="O249" i="2"/>
  <c r="X249" i="2" s="1"/>
  <c r="X252" i="2"/>
  <c r="U252" i="2"/>
  <c r="V253" i="2"/>
  <c r="U259" i="2"/>
  <c r="G281" i="2"/>
  <c r="J282" i="2"/>
  <c r="I282" i="2"/>
  <c r="BL294" i="2"/>
  <c r="V220" i="2"/>
  <c r="U221" i="2"/>
  <c r="W224" i="2"/>
  <c r="U225" i="2"/>
  <c r="J232" i="2"/>
  <c r="I232" i="2"/>
  <c r="U234" i="2"/>
  <c r="U240" i="2"/>
  <c r="V245" i="2"/>
  <c r="V246" i="2"/>
  <c r="J251" i="2"/>
  <c r="I251" i="2"/>
  <c r="V252" i="2"/>
  <c r="U258" i="2"/>
  <c r="V259" i="2"/>
  <c r="U265" i="2"/>
  <c r="X288" i="2"/>
  <c r="O287" i="2"/>
  <c r="X287" i="2" s="1"/>
  <c r="U288" i="2"/>
  <c r="U222" i="2"/>
  <c r="U226" i="2"/>
  <c r="U233" i="2"/>
  <c r="V234" i="2"/>
  <c r="I236" i="2"/>
  <c r="W245" i="2"/>
  <c r="I248" i="2"/>
  <c r="G249" i="2"/>
  <c r="S249" i="2"/>
  <c r="V251" i="2"/>
  <c r="W252" i="2"/>
  <c r="Z256" i="2"/>
  <c r="J257" i="2"/>
  <c r="I257" i="2"/>
  <c r="V258" i="2"/>
  <c r="I261" i="2"/>
  <c r="U264" i="2"/>
  <c r="V265" i="2"/>
  <c r="J290" i="2"/>
  <c r="I290" i="2"/>
  <c r="U197" i="2"/>
  <c r="U207" i="2"/>
  <c r="U215" i="2"/>
  <c r="AH219" i="2"/>
  <c r="AH200" i="2" s="1"/>
  <c r="U227" i="2"/>
  <c r="Z231" i="2"/>
  <c r="W231" i="2"/>
  <c r="V233" i="2"/>
  <c r="Z237" i="2"/>
  <c r="J238" i="2"/>
  <c r="I238" i="2"/>
  <c r="T249" i="2"/>
  <c r="W258" i="2"/>
  <c r="Z262" i="2"/>
  <c r="J263" i="2"/>
  <c r="I263" i="2"/>
  <c r="V264" i="2"/>
  <c r="G275" i="2"/>
  <c r="J276" i="2"/>
  <c r="I276" i="2"/>
  <c r="AE295" i="2"/>
  <c r="AE294" i="2" s="1"/>
  <c r="S296" i="2"/>
  <c r="F12" i="4"/>
  <c r="J296" i="2"/>
  <c r="I296" i="2"/>
  <c r="U236" i="2"/>
  <c r="U241" i="2"/>
  <c r="U248" i="2"/>
  <c r="U250" i="2"/>
  <c r="U255" i="2"/>
  <c r="U261" i="2"/>
  <c r="U267" i="2"/>
  <c r="G269" i="2"/>
  <c r="X270" i="2"/>
  <c r="X269" i="2" s="1"/>
  <c r="O269" i="2"/>
  <c r="U270" i="2"/>
  <c r="V277" i="2"/>
  <c r="S281" i="2"/>
  <c r="U286" i="2"/>
  <c r="Y288" i="2"/>
  <c r="P287" i="2"/>
  <c r="Y287" i="2" s="1"/>
  <c r="V288" i="2"/>
  <c r="T295" i="2"/>
  <c r="BN303" i="2"/>
  <c r="Y327" i="2"/>
  <c r="V327" i="2"/>
  <c r="U237" i="2"/>
  <c r="I239" i="2"/>
  <c r="U242" i="2"/>
  <c r="I245" i="2"/>
  <c r="C7" i="4"/>
  <c r="I7" i="4"/>
  <c r="I252" i="2"/>
  <c r="U256" i="2"/>
  <c r="I258" i="2"/>
  <c r="U262" i="2"/>
  <c r="I264" i="2"/>
  <c r="W267" i="2"/>
  <c r="Y270" i="2"/>
  <c r="P269" i="2"/>
  <c r="V270" i="2"/>
  <c r="I272" i="2"/>
  <c r="W277" i="2"/>
  <c r="S275" i="2"/>
  <c r="T281" i="2"/>
  <c r="T268" i="2" s="1"/>
  <c r="Z283" i="2"/>
  <c r="J284" i="2"/>
  <c r="I284" i="2"/>
  <c r="J285" i="2"/>
  <c r="O281" i="2"/>
  <c r="X285" i="2"/>
  <c r="U285" i="2"/>
  <c r="V286" i="2"/>
  <c r="BR287" i="2"/>
  <c r="W287" i="2"/>
  <c r="X291" i="2"/>
  <c r="O290" i="2"/>
  <c r="X290" i="2" s="1"/>
  <c r="U291" i="2"/>
  <c r="I293" i="2"/>
  <c r="BM294" i="2"/>
  <c r="T294" i="2" s="1"/>
  <c r="Q296" i="2"/>
  <c r="J310" i="2"/>
  <c r="I310" i="2"/>
  <c r="Y311" i="2"/>
  <c r="V311" i="2"/>
  <c r="Z312" i="2"/>
  <c r="X314" i="2"/>
  <c r="I318" i="2"/>
  <c r="G314" i="2"/>
  <c r="J318" i="2"/>
  <c r="U232" i="2"/>
  <c r="U238" i="2"/>
  <c r="U243" i="2"/>
  <c r="W250" i="2"/>
  <c r="U251" i="2"/>
  <c r="U257" i="2"/>
  <c r="U263" i="2"/>
  <c r="BR269" i="2"/>
  <c r="W269" i="2"/>
  <c r="Q269" i="2"/>
  <c r="Z273" i="2"/>
  <c r="J274" i="2"/>
  <c r="I274" i="2"/>
  <c r="Z276" i="2"/>
  <c r="Z275" i="2" s="1"/>
  <c r="Q275" i="2"/>
  <c r="J279" i="2"/>
  <c r="V284" i="2"/>
  <c r="V285" i="2"/>
  <c r="Q290" i="2"/>
  <c r="Z290" i="2" s="1"/>
  <c r="V290" i="2"/>
  <c r="AD295" i="2"/>
  <c r="T296" i="2"/>
  <c r="J300" i="2"/>
  <c r="I300" i="2"/>
  <c r="Y320" i="2"/>
  <c r="V329" i="2"/>
  <c r="Y329" i="2"/>
  <c r="V274" i="2"/>
  <c r="R275" i="2"/>
  <c r="J278" i="2"/>
  <c r="U279" i="2"/>
  <c r="W284" i="2"/>
  <c r="W285" i="2"/>
  <c r="Z301" i="2"/>
  <c r="J302" i="2"/>
  <c r="I302" i="2"/>
  <c r="AB268" i="2"/>
  <c r="AH268" i="2"/>
  <c r="AN268" i="2"/>
  <c r="AN168" i="2" s="1"/>
  <c r="AT268" i="2"/>
  <c r="AT168" i="2" s="1"/>
  <c r="AZ268" i="2"/>
  <c r="AZ168" i="2" s="1"/>
  <c r="BF268" i="2"/>
  <c r="BF168" i="2" s="1"/>
  <c r="BF3" i="2" s="1"/>
  <c r="BL268" i="2"/>
  <c r="U278" i="2"/>
  <c r="J287" i="2"/>
  <c r="I287" i="2"/>
  <c r="U289" i="2"/>
  <c r="T290" i="2"/>
  <c r="Z293" i="2"/>
  <c r="U272" i="2"/>
  <c r="U280" i="2"/>
  <c r="U282" i="2"/>
  <c r="BO287" i="2"/>
  <c r="U292" i="2"/>
  <c r="V297" i="2"/>
  <c r="U298" i="2"/>
  <c r="Y300" i="2"/>
  <c r="X301" i="2"/>
  <c r="P303" i="2"/>
  <c r="U308" i="2"/>
  <c r="I316" i="2"/>
  <c r="J316" i="2"/>
  <c r="J323" i="2"/>
  <c r="X323" i="2"/>
  <c r="U323" i="2"/>
  <c r="Z330" i="2"/>
  <c r="W330" i="2"/>
  <c r="Z343" i="2"/>
  <c r="W343" i="2"/>
  <c r="U273" i="2"/>
  <c r="U283" i="2"/>
  <c r="U293" i="2"/>
  <c r="AG296" i="2"/>
  <c r="AG295" i="2" s="1"/>
  <c r="AG294" i="2" s="1"/>
  <c r="X299" i="2"/>
  <c r="Z300" i="2"/>
  <c r="I301" i="2"/>
  <c r="Y301" i="2"/>
  <c r="Q303" i="2"/>
  <c r="Z303" i="2" s="1"/>
  <c r="R303" i="2"/>
  <c r="Z304" i="2"/>
  <c r="J305" i="2"/>
  <c r="I305" i="2"/>
  <c r="J306" i="2"/>
  <c r="X306" i="2"/>
  <c r="U306" i="2"/>
  <c r="U307" i="2"/>
  <c r="X318" i="2"/>
  <c r="U318" i="2"/>
  <c r="Q324" i="2"/>
  <c r="Z324" i="2" s="1"/>
  <c r="Z328" i="2"/>
  <c r="W328" i="2"/>
  <c r="X340" i="2"/>
  <c r="O339" i="2"/>
  <c r="J340" i="2"/>
  <c r="U340" i="2"/>
  <c r="K339" i="2"/>
  <c r="U345" i="2"/>
  <c r="V355" i="2"/>
  <c r="Y355" i="2"/>
  <c r="U274" i="2"/>
  <c r="U276" i="2"/>
  <c r="U284" i="2"/>
  <c r="U300" i="2"/>
  <c r="S303" i="2"/>
  <c r="V305" i="2"/>
  <c r="V306" i="2"/>
  <c r="V307" i="2"/>
  <c r="Z316" i="2"/>
  <c r="J344" i="2"/>
  <c r="X344" i="2"/>
  <c r="U344" i="2"/>
  <c r="Y354" i="2"/>
  <c r="V354" i="2"/>
  <c r="Y358" i="2"/>
  <c r="V358" i="2"/>
  <c r="J361" i="2"/>
  <c r="I361" i="2"/>
  <c r="U301" i="2"/>
  <c r="W302" i="2"/>
  <c r="G303" i="2"/>
  <c r="J304" i="2"/>
  <c r="W305" i="2"/>
  <c r="W306" i="2"/>
  <c r="Z310" i="2"/>
  <c r="J311" i="2"/>
  <c r="I311" i="2"/>
  <c r="J312" i="2"/>
  <c r="X312" i="2"/>
  <c r="U312" i="2"/>
  <c r="J336" i="2"/>
  <c r="I336" i="2"/>
  <c r="V312" i="2"/>
  <c r="I315" i="2"/>
  <c r="J321" i="2"/>
  <c r="I321" i="2"/>
  <c r="X326" i="2"/>
  <c r="U326" i="2"/>
  <c r="U309" i="2"/>
  <c r="P314" i="2"/>
  <c r="T314" i="2"/>
  <c r="T313" i="2" s="1"/>
  <c r="V322" i="2"/>
  <c r="Z331" i="2"/>
  <c r="W331" i="2"/>
  <c r="V332" i="2"/>
  <c r="Z335" i="2"/>
  <c r="S339" i="2"/>
  <c r="Q339" i="2"/>
  <c r="Z339" i="2" s="1"/>
  <c r="Z342" i="2"/>
  <c r="W342" i="2"/>
  <c r="X345" i="2"/>
  <c r="J367" i="2"/>
  <c r="I367" i="2"/>
  <c r="U304" i="2"/>
  <c r="U310" i="2"/>
  <c r="Q314" i="2"/>
  <c r="V316" i="2"/>
  <c r="U317" i="2"/>
  <c r="Z319" i="2"/>
  <c r="J325" i="2"/>
  <c r="X325" i="2"/>
  <c r="O324" i="2"/>
  <c r="X324" i="2" s="1"/>
  <c r="U325" i="2"/>
  <c r="I327" i="2"/>
  <c r="J327" i="2"/>
  <c r="V328" i="2"/>
  <c r="Z337" i="2"/>
  <c r="V338" i="2"/>
  <c r="J352" i="2"/>
  <c r="I352" i="2"/>
  <c r="J373" i="2"/>
  <c r="I373" i="2"/>
  <c r="J375" i="2"/>
  <c r="I375" i="2"/>
  <c r="U305" i="2"/>
  <c r="U311" i="2"/>
  <c r="Z315" i="2"/>
  <c r="Z321" i="2"/>
  <c r="P324" i="2"/>
  <c r="Y324" i="2" s="1"/>
  <c r="V325" i="2"/>
  <c r="R324" i="2"/>
  <c r="X327" i="2"/>
  <c r="U327" i="2"/>
  <c r="X341" i="2"/>
  <c r="U341" i="2"/>
  <c r="J343" i="2"/>
  <c r="I343" i="2"/>
  <c r="Y346" i="2"/>
  <c r="V346" i="2"/>
  <c r="W347" i="2"/>
  <c r="Z347" i="2"/>
  <c r="Z371" i="2"/>
  <c r="W371" i="2"/>
  <c r="X379" i="2"/>
  <c r="U379" i="2"/>
  <c r="M396" i="2"/>
  <c r="M400" i="2" s="1"/>
  <c r="H390" i="2"/>
  <c r="T339" i="2"/>
  <c r="V344" i="2"/>
  <c r="W317" i="2"/>
  <c r="V318" i="2"/>
  <c r="U319" i="2"/>
  <c r="W323" i="2"/>
  <c r="W325" i="2"/>
  <c r="V326" i="2"/>
  <c r="U333" i="2"/>
  <c r="Y340" i="2"/>
  <c r="V340" i="2"/>
  <c r="E339" i="2"/>
  <c r="W344" i="2"/>
  <c r="W357" i="2"/>
  <c r="W359" i="2"/>
  <c r="U320" i="2"/>
  <c r="U332" i="2"/>
  <c r="I335" i="2"/>
  <c r="G342" i="2"/>
  <c r="Z353" i="2"/>
  <c r="W354" i="2"/>
  <c r="U356" i="2"/>
  <c r="W362" i="2"/>
  <c r="J387" i="2"/>
  <c r="I387" i="2"/>
  <c r="U316" i="2"/>
  <c r="U322" i="2"/>
  <c r="U328" i="2"/>
  <c r="J337" i="2"/>
  <c r="X337" i="2"/>
  <c r="U337" i="2"/>
  <c r="U338" i="2"/>
  <c r="W348" i="2"/>
  <c r="Z354" i="2"/>
  <c r="G359" i="2"/>
  <c r="U361" i="2"/>
  <c r="Z362" i="2"/>
  <c r="U334" i="2"/>
  <c r="U349" i="2"/>
  <c r="U351" i="2"/>
  <c r="J364" i="2"/>
  <c r="I364" i="2"/>
  <c r="Z365" i="2"/>
  <c r="U367" i="2"/>
  <c r="X370" i="2"/>
  <c r="U370" i="2"/>
  <c r="U330" i="2"/>
  <c r="G332" i="2"/>
  <c r="U335" i="2"/>
  <c r="U342" i="2"/>
  <c r="Z350" i="2"/>
  <c r="J353" i="2"/>
  <c r="I353" i="2"/>
  <c r="U378" i="2"/>
  <c r="U331" i="2"/>
  <c r="U336" i="2"/>
  <c r="U343" i="2"/>
  <c r="X355" i="2"/>
  <c r="U355" i="2"/>
  <c r="J356" i="2"/>
  <c r="I356" i="2"/>
  <c r="Z376" i="2"/>
  <c r="W376" i="2"/>
  <c r="W346" i="2"/>
  <c r="X347" i="2"/>
  <c r="Y349" i="2"/>
  <c r="X350" i="2"/>
  <c r="Z351" i="2"/>
  <c r="W352" i="2"/>
  <c r="U354" i="2"/>
  <c r="Z355" i="2"/>
  <c r="Y356" i="2"/>
  <c r="X357" i="2"/>
  <c r="U359" i="2"/>
  <c r="Z360" i="2"/>
  <c r="Y361" i="2"/>
  <c r="X362" i="2"/>
  <c r="U365" i="2"/>
  <c r="J366" i="2"/>
  <c r="Z366" i="2"/>
  <c r="Y367" i="2"/>
  <c r="V374" i="2"/>
  <c r="J382" i="2"/>
  <c r="I382" i="2"/>
  <c r="L66" i="4"/>
  <c r="V359" i="2"/>
  <c r="U360" i="2"/>
  <c r="W364" i="2"/>
  <c r="V365" i="2"/>
  <c r="U366" i="2"/>
  <c r="J379" i="2"/>
  <c r="I379" i="2"/>
  <c r="Z380" i="2"/>
  <c r="U382" i="2"/>
  <c r="U350" i="2"/>
  <c r="U357" i="2"/>
  <c r="U362" i="2"/>
  <c r="U373" i="2"/>
  <c r="J384" i="2"/>
  <c r="I384" i="2"/>
  <c r="Z385" i="2"/>
  <c r="U387" i="2"/>
  <c r="L65" i="4"/>
  <c r="L67" i="4"/>
  <c r="U352" i="2"/>
  <c r="U358" i="2"/>
  <c r="U363" i="2"/>
  <c r="W367" i="2"/>
  <c r="C65" i="4"/>
  <c r="W368" i="2"/>
  <c r="Y369" i="2"/>
  <c r="U371" i="2"/>
  <c r="W374" i="2"/>
  <c r="V375" i="2"/>
  <c r="U376" i="2"/>
  <c r="V378" i="2"/>
  <c r="W381" i="2"/>
  <c r="V382" i="2"/>
  <c r="U383" i="2"/>
  <c r="W386" i="2"/>
  <c r="V387" i="2"/>
  <c r="X368" i="2"/>
  <c r="Z369" i="2"/>
  <c r="Z370" i="2"/>
  <c r="V371" i="2"/>
  <c r="U372" i="2"/>
  <c r="Z373" i="2"/>
  <c r="X374" i="2"/>
  <c r="W375" i="2"/>
  <c r="V376" i="2"/>
  <c r="U377" i="2"/>
  <c r="W378" i="2"/>
  <c r="Z379" i="2"/>
  <c r="Y380" i="2"/>
  <c r="X381" i="2"/>
  <c r="W382" i="2"/>
  <c r="P383" i="2"/>
  <c r="P339" i="2" s="1"/>
  <c r="Y339" i="2" s="1"/>
  <c r="Z384" i="2"/>
  <c r="Y385" i="2"/>
  <c r="X386" i="2"/>
  <c r="W387" i="2"/>
  <c r="U380" i="2"/>
  <c r="U385" i="2"/>
  <c r="M36" i="4"/>
  <c r="U368" i="2"/>
  <c r="U374" i="2"/>
  <c r="U381" i="2"/>
  <c r="U386" i="2"/>
  <c r="AO3" i="2" l="1"/>
  <c r="AU3" i="2"/>
  <c r="BC3" i="2"/>
  <c r="R200" i="2"/>
  <c r="BO275" i="2"/>
  <c r="AT3" i="2"/>
  <c r="S268" i="2"/>
  <c r="S219" i="2"/>
  <c r="BR314" i="2"/>
  <c r="X339" i="2"/>
  <c r="Y275" i="2"/>
  <c r="AR3" i="2"/>
  <c r="BP134" i="2"/>
  <c r="BW134" i="2"/>
  <c r="BU134" i="2"/>
  <c r="BD3" i="2"/>
  <c r="AN3" i="2"/>
  <c r="AW3" i="2"/>
  <c r="R268" i="2"/>
  <c r="P219" i="2"/>
  <c r="Y219" i="2" s="1"/>
  <c r="BO146" i="2"/>
  <c r="BE3" i="2"/>
  <c r="AF3" i="2"/>
  <c r="AJ3" i="2"/>
  <c r="AQ3" i="2"/>
  <c r="AI200" i="2"/>
  <c r="AI168" i="2" s="1"/>
  <c r="AI3" i="2" s="1"/>
  <c r="BN146" i="2"/>
  <c r="Z281" i="2"/>
  <c r="L3" i="2"/>
  <c r="AS3" i="2"/>
  <c r="AK3" i="2"/>
  <c r="AP3" i="2"/>
  <c r="R313" i="2"/>
  <c r="BT275" i="2"/>
  <c r="W201" i="2"/>
  <c r="BR201" i="2"/>
  <c r="BH3" i="2"/>
  <c r="E294" i="2"/>
  <c r="AZ3" i="2"/>
  <c r="X275" i="2"/>
  <c r="BB3" i="2"/>
  <c r="E168" i="2"/>
  <c r="BI3" i="2"/>
  <c r="BO4" i="2"/>
  <c r="AX3" i="2"/>
  <c r="Y281" i="2"/>
  <c r="AV3" i="2"/>
  <c r="BW275" i="2"/>
  <c r="BU275" i="2"/>
  <c r="BP275" i="2"/>
  <c r="N400" i="2"/>
  <c r="N397" i="2"/>
  <c r="M65" i="4" s="1"/>
  <c r="N398" i="2"/>
  <c r="M66" i="4" s="1"/>
  <c r="N399" i="2"/>
  <c r="M67" i="4" s="1"/>
  <c r="N395" i="2"/>
  <c r="M63" i="4" s="1"/>
  <c r="U211" i="2"/>
  <c r="BK3" i="2"/>
  <c r="BO314" i="2"/>
  <c r="BO339" i="2"/>
  <c r="BO281" i="2"/>
  <c r="Q268" i="2"/>
  <c r="O4" i="2"/>
  <c r="I34" i="4" s="1"/>
  <c r="L391" i="2"/>
  <c r="BN120" i="2"/>
  <c r="F3" i="2"/>
  <c r="BN97" i="2"/>
  <c r="W138" i="2"/>
  <c r="Y269" i="2"/>
  <c r="Y268" i="2" s="1"/>
  <c r="AB168" i="2"/>
  <c r="AB3" i="2" s="1"/>
  <c r="AG3" i="2"/>
  <c r="BO120" i="2"/>
  <c r="R96" i="2"/>
  <c r="AY3" i="2"/>
  <c r="K294" i="2"/>
  <c r="F38" i="4" s="1"/>
  <c r="O313" i="2"/>
  <c r="X313" i="2" s="1"/>
  <c r="BO249" i="2"/>
  <c r="BO201" i="2"/>
  <c r="T96" i="2"/>
  <c r="BN4" i="2"/>
  <c r="AA168" i="2"/>
  <c r="AA3" i="2" s="1"/>
  <c r="S96" i="2"/>
  <c r="X281" i="2"/>
  <c r="V275" i="2"/>
  <c r="BR146" i="2"/>
  <c r="V211" i="2"/>
  <c r="I170" i="2"/>
  <c r="BO169" i="2"/>
  <c r="S8" i="2"/>
  <c r="BN129" i="2"/>
  <c r="AM3" i="2"/>
  <c r="AH168" i="2"/>
  <c r="AH3" i="2" s="1"/>
  <c r="BR219" i="2"/>
  <c r="T200" i="2"/>
  <c r="W146" i="2"/>
  <c r="X348" i="2"/>
  <c r="BN8" i="2"/>
  <c r="BW290" i="2"/>
  <c r="BU290" i="2"/>
  <c r="BP290" i="2"/>
  <c r="K3" i="2"/>
  <c r="BM3" i="2"/>
  <c r="BO324" i="2"/>
  <c r="BO195" i="2"/>
  <c r="J342" i="2"/>
  <c r="G339" i="2"/>
  <c r="I342" i="2"/>
  <c r="Z314" i="2"/>
  <c r="Q313" i="2"/>
  <c r="Z313" i="2" s="1"/>
  <c r="BR303" i="2"/>
  <c r="W303" i="2"/>
  <c r="BU269" i="2"/>
  <c r="BP269" i="2"/>
  <c r="BT281" i="2"/>
  <c r="U290" i="2"/>
  <c r="V269" i="2"/>
  <c r="BT269" i="2"/>
  <c r="BR281" i="2"/>
  <c r="BN275" i="2"/>
  <c r="J275" i="2"/>
  <c r="I275" i="2"/>
  <c r="BN296" i="2"/>
  <c r="BN295" i="2" s="1"/>
  <c r="BW211" i="2"/>
  <c r="BU211" i="2"/>
  <c r="BP211" i="2"/>
  <c r="U138" i="2"/>
  <c r="BN195" i="2"/>
  <c r="BO211" i="2"/>
  <c r="BL168" i="2"/>
  <c r="Z169" i="2"/>
  <c r="BN138" i="2"/>
  <c r="O169" i="2"/>
  <c r="X170" i="2"/>
  <c r="U170" i="2"/>
  <c r="I138" i="2"/>
  <c r="J138" i="2"/>
  <c r="J129" i="2"/>
  <c r="BN201" i="2"/>
  <c r="F10" i="4"/>
  <c r="I4" i="4"/>
  <c r="I201" i="2"/>
  <c r="J201" i="2"/>
  <c r="G200" i="2"/>
  <c r="Q96" i="2"/>
  <c r="Z96" i="2" s="1"/>
  <c r="Z97" i="2"/>
  <c r="I97" i="2"/>
  <c r="J97" i="2"/>
  <c r="G96" i="2"/>
  <c r="BO8" i="2"/>
  <c r="C35" i="4"/>
  <c r="J8" i="2"/>
  <c r="I8" i="2"/>
  <c r="Z4" i="2"/>
  <c r="V296" i="2"/>
  <c r="BT296" i="2"/>
  <c r="N3" i="2"/>
  <c r="J5" i="2"/>
  <c r="G4" i="2"/>
  <c r="I5" i="2"/>
  <c r="I359" i="2"/>
  <c r="J359" i="2"/>
  <c r="W339" i="2"/>
  <c r="Y303" i="2"/>
  <c r="P295" i="2"/>
  <c r="BO290" i="2"/>
  <c r="BO269" i="2"/>
  <c r="P268" i="2"/>
  <c r="U287" i="2"/>
  <c r="S294" i="2"/>
  <c r="I281" i="2"/>
  <c r="J281" i="2"/>
  <c r="BN219" i="2"/>
  <c r="BN269" i="2"/>
  <c r="J211" i="2"/>
  <c r="I211" i="2"/>
  <c r="I169" i="2"/>
  <c r="J169" i="2"/>
  <c r="S200" i="2"/>
  <c r="BR169" i="2"/>
  <c r="W169" i="2"/>
  <c r="BU120" i="2"/>
  <c r="BP120" i="2"/>
  <c r="BW138" i="2"/>
  <c r="BU138" i="2"/>
  <c r="BP138" i="2"/>
  <c r="BN249" i="2"/>
  <c r="X201" i="2"/>
  <c r="O200" i="2"/>
  <c r="X200" i="2" s="1"/>
  <c r="AE3" i="2"/>
  <c r="U97" i="2"/>
  <c r="BT120" i="2"/>
  <c r="V120" i="2"/>
  <c r="V75" i="2"/>
  <c r="Y75" i="2"/>
  <c r="W97" i="2"/>
  <c r="W8" i="2"/>
  <c r="BR8" i="2"/>
  <c r="I332" i="2"/>
  <c r="J332" i="2"/>
  <c r="G324" i="2"/>
  <c r="BT314" i="2"/>
  <c r="V314" i="2"/>
  <c r="V303" i="2"/>
  <c r="BO296" i="2"/>
  <c r="Y201" i="2"/>
  <c r="P200" i="2"/>
  <c r="Y200" i="2" s="1"/>
  <c r="W211" i="2"/>
  <c r="BR120" i="2"/>
  <c r="W120" i="2"/>
  <c r="BR339" i="2"/>
  <c r="L64" i="4"/>
  <c r="N396" i="2"/>
  <c r="M64" i="4" s="1"/>
  <c r="Y314" i="2"/>
  <c r="P313" i="2"/>
  <c r="Y313" i="2" s="1"/>
  <c r="J303" i="2"/>
  <c r="I303" i="2"/>
  <c r="W314" i="2"/>
  <c r="AD294" i="2"/>
  <c r="R295" i="2"/>
  <c r="Z269" i="2"/>
  <c r="Z268" i="2" s="1"/>
  <c r="BR296" i="2"/>
  <c r="BR295" i="2" s="1"/>
  <c r="V287" i="2"/>
  <c r="BT287" i="2"/>
  <c r="U269" i="2"/>
  <c r="W296" i="2"/>
  <c r="BT249" i="2"/>
  <c r="V249" i="2"/>
  <c r="BN287" i="2"/>
  <c r="S295" i="2"/>
  <c r="W275" i="2"/>
  <c r="O295" i="2"/>
  <c r="X296" i="2"/>
  <c r="Q200" i="2"/>
  <c r="Z200" i="2" s="1"/>
  <c r="Z201" i="2"/>
  <c r="BR195" i="2"/>
  <c r="W195" i="2"/>
  <c r="H168" i="2"/>
  <c r="H389" i="2" s="1"/>
  <c r="U134" i="2"/>
  <c r="F7" i="4"/>
  <c r="I120" i="2"/>
  <c r="J120" i="2"/>
  <c r="BU249" i="2"/>
  <c r="BP249" i="2"/>
  <c r="BW249" i="2"/>
  <c r="U195" i="2"/>
  <c r="Y165" i="2"/>
  <c r="V165" i="2"/>
  <c r="X97" i="2"/>
  <c r="O96" i="2"/>
  <c r="BO97" i="2"/>
  <c r="V67" i="2"/>
  <c r="Y67" i="2"/>
  <c r="P8" i="2"/>
  <c r="BR97" i="2"/>
  <c r="U4" i="2"/>
  <c r="V324" i="2"/>
  <c r="BT324" i="2"/>
  <c r="U324" i="2"/>
  <c r="BQ314" i="2"/>
  <c r="J269" i="2"/>
  <c r="I269" i="2"/>
  <c r="G268" i="2"/>
  <c r="U296" i="2"/>
  <c r="Y97" i="2"/>
  <c r="P96" i="2"/>
  <c r="Y96" i="2" s="1"/>
  <c r="U8" i="2"/>
  <c r="BR324" i="2"/>
  <c r="W324" i="2"/>
  <c r="U303" i="2"/>
  <c r="U275" i="2"/>
  <c r="U339" i="2"/>
  <c r="BO303" i="2"/>
  <c r="BW324" i="2"/>
  <c r="BU324" i="2"/>
  <c r="BP324" i="2"/>
  <c r="U281" i="2"/>
  <c r="F13" i="4"/>
  <c r="J314" i="2"/>
  <c r="G313" i="2"/>
  <c r="I314" i="2"/>
  <c r="Z296" i="2"/>
  <c r="Q295" i="2"/>
  <c r="O268" i="2"/>
  <c r="U249" i="2"/>
  <c r="G295" i="2"/>
  <c r="W281" i="2"/>
  <c r="BR275" i="2"/>
  <c r="BN211" i="2"/>
  <c r="BO219" i="2"/>
  <c r="BQ211" i="2"/>
  <c r="U120" i="2"/>
  <c r="Y169" i="2"/>
  <c r="U129" i="2"/>
  <c r="BQ195" i="2"/>
  <c r="BO138" i="2"/>
  <c r="V138" i="2"/>
  <c r="F9" i="4"/>
  <c r="I195" i="2"/>
  <c r="J195" i="2"/>
  <c r="V97" i="2"/>
  <c r="E389" i="2"/>
  <c r="BR4" i="2"/>
  <c r="W4" i="2"/>
  <c r="V4" i="2"/>
  <c r="BN314" i="2"/>
  <c r="X171" i="2"/>
  <c r="U171" i="2"/>
  <c r="Y383" i="2"/>
  <c r="V383" i="2"/>
  <c r="BN339" i="2"/>
  <c r="BN324" i="2"/>
  <c r="BR249" i="2"/>
  <c r="W249" i="2"/>
  <c r="V281" i="2"/>
  <c r="U314" i="2"/>
  <c r="X268" i="2"/>
  <c r="R296" i="2"/>
  <c r="I249" i="2"/>
  <c r="J249" i="2"/>
  <c r="U219" i="2"/>
  <c r="Y239" i="2"/>
  <c r="V239" i="2"/>
  <c r="BT211" i="2"/>
  <c r="W219" i="2"/>
  <c r="U146" i="2"/>
  <c r="Y224" i="2"/>
  <c r="V224" i="2"/>
  <c r="V169" i="2"/>
  <c r="BT169" i="2"/>
  <c r="BW146" i="2"/>
  <c r="BU146" i="2"/>
  <c r="BP146" i="2"/>
  <c r="V129" i="2"/>
  <c r="U201" i="2"/>
  <c r="I146" i="2"/>
  <c r="J146" i="2"/>
  <c r="BR138" i="2"/>
  <c r="V80" i="2"/>
  <c r="Y80" i="2"/>
  <c r="BT138" i="2"/>
  <c r="BT97" i="2"/>
  <c r="N391" i="2"/>
  <c r="H395" i="2" s="1"/>
  <c r="J395" i="2" s="1"/>
  <c r="BT4" i="2"/>
  <c r="BP4" i="2"/>
  <c r="BW4" i="2"/>
  <c r="BU4" i="2"/>
  <c r="BO313" i="2" l="1"/>
  <c r="BR313" i="2"/>
  <c r="BO268" i="2"/>
  <c r="W268" i="2"/>
  <c r="P168" i="2"/>
  <c r="Y168" i="2" s="1"/>
  <c r="BO200" i="2"/>
  <c r="E3" i="2"/>
  <c r="K391" i="2"/>
  <c r="G391" i="2" s="1"/>
  <c r="W96" i="2"/>
  <c r="BT8" i="2"/>
  <c r="U313" i="2"/>
  <c r="BN268" i="2"/>
  <c r="J4" i="2"/>
  <c r="I8" i="4"/>
  <c r="BT268" i="2"/>
  <c r="T168" i="2"/>
  <c r="T393" i="2" s="1"/>
  <c r="H393" i="2" s="1"/>
  <c r="J393" i="2" s="1"/>
  <c r="R168" i="2"/>
  <c r="X4" i="2"/>
  <c r="BN96" i="2"/>
  <c r="BR268" i="2"/>
  <c r="BO96" i="2"/>
  <c r="W200" i="2"/>
  <c r="I400" i="2"/>
  <c r="I63" i="4"/>
  <c r="U295" i="2"/>
  <c r="V8" i="2"/>
  <c r="I295" i="2"/>
  <c r="G294" i="2"/>
  <c r="J295" i="2"/>
  <c r="BS314" i="2"/>
  <c r="BV314" i="2"/>
  <c r="I36" i="4"/>
  <c r="X96" i="2"/>
  <c r="J96" i="2"/>
  <c r="BQ134" i="2"/>
  <c r="BR211" i="2"/>
  <c r="BR200" i="2" s="1"/>
  <c r="BQ97" i="2"/>
  <c r="S168" i="2"/>
  <c r="G395" i="2"/>
  <c r="I395" i="2" s="1"/>
  <c r="U200" i="2"/>
  <c r="BQ146" i="2"/>
  <c r="BN313" i="2"/>
  <c r="BN294" i="2" s="1"/>
  <c r="BQ249" i="2"/>
  <c r="BR96" i="2"/>
  <c r="Y8" i="2"/>
  <c r="BU97" i="2"/>
  <c r="BW97" i="2"/>
  <c r="BP97" i="2"/>
  <c r="W295" i="2"/>
  <c r="BO295" i="2"/>
  <c r="U96" i="2"/>
  <c r="BQ287" i="2"/>
  <c r="C34" i="4"/>
  <c r="I4" i="2"/>
  <c r="U169" i="2"/>
  <c r="BW296" i="2"/>
  <c r="BU296" i="2"/>
  <c r="BP296" i="2"/>
  <c r="BT219" i="2"/>
  <c r="BT200" i="2" s="1"/>
  <c r="BW219" i="2"/>
  <c r="BU314" i="2"/>
  <c r="BU313" i="2" s="1"/>
  <c r="BP314" i="2"/>
  <c r="BP313" i="2" s="1"/>
  <c r="BW314" i="2"/>
  <c r="BW313" i="2" s="1"/>
  <c r="BQ129" i="2"/>
  <c r="BQ120" i="2"/>
  <c r="J313" i="2"/>
  <c r="I313" i="2"/>
  <c r="F11" i="4"/>
  <c r="J268" i="2"/>
  <c r="I268" i="2"/>
  <c r="BQ324" i="2"/>
  <c r="BQ313" i="2" s="1"/>
  <c r="H394" i="2"/>
  <c r="J394" i="2" s="1"/>
  <c r="U268" i="2"/>
  <c r="BR294" i="2"/>
  <c r="BT339" i="2"/>
  <c r="BU281" i="2"/>
  <c r="BP281" i="2"/>
  <c r="BP268" i="2" s="1"/>
  <c r="BW281" i="2"/>
  <c r="J390" i="2"/>
  <c r="J200" i="2"/>
  <c r="I200" i="2"/>
  <c r="V219" i="2"/>
  <c r="V200" i="2" s="1"/>
  <c r="T3" i="2"/>
  <c r="V146" i="2"/>
  <c r="V96" i="2" s="1"/>
  <c r="BW339" i="2"/>
  <c r="BU339" i="2"/>
  <c r="BP339" i="2"/>
  <c r="BT129" i="2"/>
  <c r="BQ219" i="2"/>
  <c r="BU129" i="2"/>
  <c r="BP129" i="2"/>
  <c r="BW129" i="2"/>
  <c r="BQ269" i="2"/>
  <c r="W313" i="2"/>
  <c r="V339" i="2"/>
  <c r="BT303" i="2"/>
  <c r="BT295" i="2" s="1"/>
  <c r="J324" i="2"/>
  <c r="I324" i="2"/>
  <c r="BW120" i="2"/>
  <c r="G168" i="2"/>
  <c r="G3" i="2" s="1"/>
  <c r="I3" i="2" s="1"/>
  <c r="C36" i="4"/>
  <c r="I96" i="2"/>
  <c r="X169" i="2"/>
  <c r="O168" i="2"/>
  <c r="Q168" i="2"/>
  <c r="V268" i="2"/>
  <c r="V168" i="2" s="1"/>
  <c r="BU268" i="2"/>
  <c r="BQ281" i="2"/>
  <c r="BQ339" i="2"/>
  <c r="BQ303" i="2"/>
  <c r="BQ8" i="2"/>
  <c r="U294" i="2"/>
  <c r="BW8" i="2"/>
  <c r="BU8" i="2"/>
  <c r="BP8" i="2"/>
  <c r="BW287" i="2"/>
  <c r="BP287" i="2"/>
  <c r="BU287" i="2"/>
  <c r="V313" i="2"/>
  <c r="V295" i="2"/>
  <c r="BW201" i="2"/>
  <c r="BP201" i="2"/>
  <c r="BP200" i="2" s="1"/>
  <c r="BU201" i="2"/>
  <c r="BU200" i="2" s="1"/>
  <c r="BN169" i="2"/>
  <c r="BQ138" i="2"/>
  <c r="BW269" i="2"/>
  <c r="J339" i="2"/>
  <c r="I339" i="2"/>
  <c r="BU195" i="2"/>
  <c r="BP195" i="2"/>
  <c r="BW195" i="2"/>
  <c r="BQ201" i="2"/>
  <c r="H391" i="2"/>
  <c r="J391" i="2" s="1"/>
  <c r="BU303" i="2"/>
  <c r="BP303" i="2"/>
  <c r="BW303" i="2"/>
  <c r="Z295" i="2"/>
  <c r="Q294" i="2"/>
  <c r="Z294" i="2" s="1"/>
  <c r="BQ275" i="2"/>
  <c r="BQ296" i="2"/>
  <c r="BQ4" i="2"/>
  <c r="BT146" i="2"/>
  <c r="X295" i="2"/>
  <c r="O294" i="2"/>
  <c r="AD3" i="2"/>
  <c r="R294" i="2"/>
  <c r="BT313" i="2"/>
  <c r="Y295" i="2"/>
  <c r="P294" i="2"/>
  <c r="Y294" i="2" s="1"/>
  <c r="BN200" i="2"/>
  <c r="H3" i="2"/>
  <c r="C8" i="4" s="1"/>
  <c r="BQ290" i="2"/>
  <c r="BO294" i="2" l="1"/>
  <c r="BO168" i="2"/>
  <c r="BO3" i="2" s="1"/>
  <c r="H397" i="2" s="1"/>
  <c r="BT168" i="2"/>
  <c r="BQ200" i="2"/>
  <c r="BR168" i="2"/>
  <c r="BR3" i="2" s="1"/>
  <c r="W168" i="2"/>
  <c r="BQ295" i="2"/>
  <c r="BQ294" i="2" s="1"/>
  <c r="BT294" i="2"/>
  <c r="BT96" i="2"/>
  <c r="BP295" i="2"/>
  <c r="BP294" i="2" s="1"/>
  <c r="P392" i="2"/>
  <c r="I64" i="4" s="1"/>
  <c r="G389" i="2"/>
  <c r="U168" i="2"/>
  <c r="U3" i="2" s="1"/>
  <c r="V294" i="2"/>
  <c r="V393" i="2" s="1"/>
  <c r="BU96" i="2"/>
  <c r="I38" i="4"/>
  <c r="X294" i="2"/>
  <c r="BS275" i="2"/>
  <c r="BV275" i="2"/>
  <c r="R393" i="2"/>
  <c r="G393" i="2" s="1"/>
  <c r="R3" i="2"/>
  <c r="BW169" i="2"/>
  <c r="BU169" i="2"/>
  <c r="BU168" i="2" s="1"/>
  <c r="BP169" i="2"/>
  <c r="BP168" i="2" s="1"/>
  <c r="BS303" i="2"/>
  <c r="BV303" i="2"/>
  <c r="BS269" i="2"/>
  <c r="BV269" i="2"/>
  <c r="BV324" i="2"/>
  <c r="BV313" i="2" s="1"/>
  <c r="BS324" i="2"/>
  <c r="BS313" i="2" s="1"/>
  <c r="BV120" i="2"/>
  <c r="BS120" i="2"/>
  <c r="BU295" i="2"/>
  <c r="BU294" i="2" s="1"/>
  <c r="O392" i="2"/>
  <c r="C38" i="4"/>
  <c r="J294" i="2"/>
  <c r="I294" i="2"/>
  <c r="BV290" i="2"/>
  <c r="BS290" i="2"/>
  <c r="BN168" i="2"/>
  <c r="BS339" i="2"/>
  <c r="BV339" i="2"/>
  <c r="BQ268" i="2"/>
  <c r="BW295" i="2"/>
  <c r="BW294" i="2" s="1"/>
  <c r="P3" i="2"/>
  <c r="Y3" i="2" s="1"/>
  <c r="BV146" i="2"/>
  <c r="BS146" i="2"/>
  <c r="F64" i="4"/>
  <c r="I391" i="2"/>
  <c r="BQ169" i="2"/>
  <c r="BS195" i="2"/>
  <c r="BV195" i="2"/>
  <c r="BV219" i="2"/>
  <c r="BS219" i="2"/>
  <c r="BV97" i="2"/>
  <c r="BS97" i="2"/>
  <c r="BV296" i="2"/>
  <c r="BS296" i="2"/>
  <c r="BV201" i="2"/>
  <c r="BS201" i="2"/>
  <c r="BW268" i="2"/>
  <c r="BS8" i="2"/>
  <c r="BV8" i="2"/>
  <c r="BV281" i="2"/>
  <c r="BS281" i="2"/>
  <c r="Z168" i="2"/>
  <c r="Q392" i="2"/>
  <c r="O3" i="2"/>
  <c r="BS129" i="2"/>
  <c r="BV129" i="2"/>
  <c r="W294" i="2"/>
  <c r="BQ96" i="2"/>
  <c r="BV138" i="2"/>
  <c r="BS138" i="2"/>
  <c r="BW200" i="2"/>
  <c r="I37" i="4"/>
  <c r="X168" i="2"/>
  <c r="C37" i="4"/>
  <c r="J168" i="2"/>
  <c r="I168" i="2"/>
  <c r="Q3" i="2"/>
  <c r="Z3" i="2" s="1"/>
  <c r="BS287" i="2"/>
  <c r="BV287" i="2"/>
  <c r="BP96" i="2"/>
  <c r="BV211" i="2"/>
  <c r="BS211" i="2"/>
  <c r="BS134" i="2"/>
  <c r="BV134" i="2"/>
  <c r="BV4" i="2"/>
  <c r="BS4" i="2"/>
  <c r="F4" i="4"/>
  <c r="C5" i="4"/>
  <c r="BW96" i="2"/>
  <c r="BS249" i="2"/>
  <c r="BV249" i="2"/>
  <c r="BQ168" i="2" l="1"/>
  <c r="BQ3" i="2" s="1"/>
  <c r="BT3" i="2"/>
  <c r="G398" i="2"/>
  <c r="I65" i="4" s="1"/>
  <c r="G399" i="2"/>
  <c r="I399" i="2" s="1"/>
  <c r="BV295" i="2"/>
  <c r="BV294" i="2" s="1"/>
  <c r="V3" i="2"/>
  <c r="J397" i="2"/>
  <c r="BS295" i="2"/>
  <c r="BS294" i="2" s="1"/>
  <c r="BU3" i="2"/>
  <c r="L35" i="4"/>
  <c r="L45" i="4"/>
  <c r="L43" i="4"/>
  <c r="I390" i="2"/>
  <c r="L37" i="4"/>
  <c r="C64" i="4"/>
  <c r="L40" i="4"/>
  <c r="L42" i="4"/>
  <c r="L39" i="4"/>
  <c r="G394" i="2"/>
  <c r="I394" i="2" s="1"/>
  <c r="L34" i="4"/>
  <c r="L38" i="4"/>
  <c r="L41" i="4"/>
  <c r="L44" i="4"/>
  <c r="L36" i="4"/>
  <c r="U393" i="2"/>
  <c r="BS200" i="2"/>
  <c r="BN3" i="2"/>
  <c r="G397" i="2" s="1"/>
  <c r="I397" i="2" s="1"/>
  <c r="BV268" i="2"/>
  <c r="BW168" i="2"/>
  <c r="BW3" i="2" s="1"/>
  <c r="BP3" i="2"/>
  <c r="BS268" i="2"/>
  <c r="X3" i="2"/>
  <c r="J3" i="2"/>
  <c r="BS96" i="2"/>
  <c r="F66" i="4"/>
  <c r="I393" i="2"/>
  <c r="W393" i="2"/>
  <c r="W3" i="2"/>
  <c r="BV200" i="2"/>
  <c r="G392" i="2"/>
  <c r="G396" i="2"/>
  <c r="I396" i="2" s="1"/>
  <c r="BS169" i="2"/>
  <c r="BV169" i="2"/>
  <c r="H392" i="2"/>
  <c r="J392" i="2" s="1"/>
  <c r="H396" i="2"/>
  <c r="J396" i="2" s="1"/>
  <c r="BV96" i="2"/>
  <c r="I398" i="2" l="1"/>
  <c r="BV168" i="2"/>
  <c r="BV3" i="2" s="1"/>
  <c r="F65" i="4"/>
  <c r="I392" i="2"/>
  <c r="BS168" i="2"/>
  <c r="BS3" i="2" s="1"/>
  <c r="BL4" i="2"/>
  <c r="S4" i="2" s="1"/>
  <c r="S5" i="2"/>
  <c r="BL3" i="2" l="1"/>
  <c r="S3" i="2"/>
  <c r="S393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16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18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20" authorId="0" shapeId="0">
      <text>
        <r>
          <rPr>
            <sz val="11"/>
            <color rgb="FF000000"/>
            <rFont val="Calibri"/>
            <scheme val="minor"/>
          </rPr>
          <t>======
ID#AAAAURi54II
Gilson Parodes    (2021-03-26 01:33:15)
(Reitoria) 
(Reserva Institucional 2,5%)
(R$ X,XX) 
(Despesa de capital)</t>
        </r>
      </text>
    </comment>
    <comment ref="D129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195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268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296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ZLUfhqg60deNYIDtN66cqbywCw=="/>
    </ext>
  </extLst>
</comments>
</file>

<file path=xl/sharedStrings.xml><?xml version="1.0" encoding="utf-8"?>
<sst xmlns="http://schemas.openxmlformats.org/spreadsheetml/2006/main" count="1213" uniqueCount="761">
  <si>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</si>
  <si>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</si>
  <si>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</si>
  <si>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</si>
  <si>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</si>
  <si>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</si>
  <si>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</si>
  <si>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</si>
  <si>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</si>
  <si>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</si>
  <si>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</si>
  <si>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</si>
  <si>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</si>
  <si>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</si>
  <si>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</si>
  <si>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</si>
  <si>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</si>
  <si>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</si>
  <si>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</si>
  <si>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</si>
  <si>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</si>
  <si>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</si>
  <si>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</si>
  <si>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</si>
  <si>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</si>
  <si>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</si>
  <si>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</si>
  <si>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</si>
  <si>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</si>
  <si>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</si>
  <si>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</si>
  <si>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</si>
  <si>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</si>
  <si>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</si>
  <si>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</si>
  <si>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</si>
  <si>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</si>
  <si>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</si>
  <si>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</si>
  <si>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</si>
  <si>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</si>
  <si>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</si>
  <si>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</si>
  <si>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</si>
  <si>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</si>
  <si>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</si>
  <si>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</si>
  <si>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</si>
  <si>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</si>
  <si>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</si>
  <si>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</si>
  <si>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</si>
  <si>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</si>
  <si>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</si>
  <si>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</si>
  <si>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</si>
  <si>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</si>
  <si>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</si>
  <si>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</si>
  <si>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</si>
  <si>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</si>
  <si>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</si>
  <si>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</si>
  <si>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</si>
  <si>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</si>
  <si>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</si>
  <si>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</si>
  <si>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</si>
  <si>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</si>
  <si>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</si>
  <si>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</si>
  <si>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</si>
  <si>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</si>
  <si>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</si>
  <si>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</si>
  <si>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</si>
  <si>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</si>
  <si>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 2022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</si>
  <si>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</si>
  <si>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</si>
  <si>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</si>
  <si>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</si>
  <si>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</si>
  <si>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</si>
  <si>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</si>
  <si>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</si>
  <si>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</si>
  <si>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</si>
  <si>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</si>
  <si>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</si>
  <si>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</si>
  <si>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</si>
  <si>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</si>
  <si>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</si>
  <si>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</si>
  <si>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</si>
  <si>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</si>
  <si>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</si>
  <si>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</si>
  <si>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</si>
  <si>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</si>
  <si>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</si>
  <si>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</si>
  <si>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</si>
  <si>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</si>
  <si>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</si>
  <si>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</si>
  <si>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</si>
  <si>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</si>
  <si>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</si>
  <si>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</si>
  <si>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</si>
  <si>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</si>
  <si>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</si>
  <si>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</si>
  <si>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DG - DIREÇÃO GERAL</t>
  </si>
  <si>
    <t>2022NE000002</t>
  </si>
  <si>
    <t>3.33.90.14-14</t>
  </si>
  <si>
    <t>Diárias a servidores</t>
  </si>
  <si>
    <t>3.33.90.33-01</t>
  </si>
  <si>
    <t>Passagens para o país</t>
  </si>
  <si>
    <t>3.33.90.36-02</t>
  </si>
  <si>
    <t>Diárias a Colaboradores Eventuais</t>
  </si>
  <si>
    <t>DAD - DIRETORIA DE ADMINISTRAÇÃO</t>
  </si>
  <si>
    <t>2022NE000056</t>
  </si>
  <si>
    <t>2022NE000025</t>
  </si>
  <si>
    <t>3.33.90.93-02</t>
  </si>
  <si>
    <t>Reeembolso/ressarcimento despesas servidores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</si>
  <si>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</si>
  <si>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</si>
  <si>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</si>
  <si>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</si>
  <si>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</si>
  <si>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</si>
  <si>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</si>
  <si>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</si>
  <si>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3.33.90.30-19</t>
  </si>
  <si>
    <t>Material de Consumo - Embalagens - Separação Resíduos</t>
  </si>
  <si>
    <t>Material de Consumo - Embalagens</t>
  </si>
  <si>
    <t>2020NE800343</t>
  </si>
  <si>
    <t>Material de Consumo - Embalagens-DELCIO</t>
  </si>
  <si>
    <t>2020NE800161</t>
  </si>
  <si>
    <t>3.33.90.30-21</t>
  </si>
  <si>
    <t>Material de Consumo - Copa e Cozinha- OMEGA</t>
  </si>
  <si>
    <t>2022NE000066</t>
  </si>
  <si>
    <t>3.33.90.30-22</t>
  </si>
  <si>
    <t>Material de Consumo - Limpeza/DARLU</t>
  </si>
  <si>
    <t>2022NE000067</t>
  </si>
  <si>
    <t>2020NE800340</t>
  </si>
  <si>
    <t>Material de Consumo - Limpeza- CCK/GD ATACADISTA</t>
  </si>
  <si>
    <t>2022NE000068</t>
  </si>
  <si>
    <t>2020NE800341</t>
  </si>
  <si>
    <t>Material de Consumo - Limpeza- CHRISPIM/JJ VITALLI</t>
  </si>
  <si>
    <t>2022NE000069</t>
  </si>
  <si>
    <t>Material de Consumo - Limpeza- DELCIO/KAPRICHO</t>
  </si>
  <si>
    <t>2020NE800353</t>
  </si>
  <si>
    <t>Material de Consumo - Limpeza- LUTAR</t>
  </si>
  <si>
    <t>2020NE800354</t>
  </si>
  <si>
    <t>Material de Consumo - Limpeza- M  MARTINS</t>
  </si>
  <si>
    <t>2020NE800360</t>
  </si>
  <si>
    <t>Material de Consumo - Limpeza- PURA SAUDE</t>
  </si>
  <si>
    <t>2020NE800404</t>
  </si>
  <si>
    <t>Material de Consumo - Limpeza- DELCIO</t>
  </si>
  <si>
    <t>2020NE800406</t>
  </si>
  <si>
    <t>2020NE800352</t>
  </si>
  <si>
    <t>3.33.90.30-23</t>
  </si>
  <si>
    <t>Material de Consumo - Uniformes, Tecidos e Aviamentos - LUIS FERNANDO</t>
  </si>
  <si>
    <t>2022NE000059</t>
  </si>
  <si>
    <t>3.33.90.30-24</t>
  </si>
  <si>
    <t>Material de Consumo - Manut de Bens Imóveis/Inst- CCK/MJ</t>
  </si>
  <si>
    <t>2022NE000057</t>
  </si>
  <si>
    <t>Material de Consumo - Manut de Bens Imóveis/Inst- ELIZANE</t>
  </si>
  <si>
    <t>2022NE000045</t>
  </si>
  <si>
    <t>Material de Consumo -S VASCONCELOS</t>
  </si>
  <si>
    <t>2022NE000046</t>
  </si>
  <si>
    <t>Material de Consumo -CORATTO PISOS</t>
  </si>
  <si>
    <t>2022NE000047</t>
  </si>
  <si>
    <t>Material de Consumo -PRISCILA VALADÃO</t>
  </si>
  <si>
    <t>2022NE000048</t>
  </si>
  <si>
    <t>Material de Consumo -RM COMÉRCIO</t>
  </si>
  <si>
    <t>2022NE000049</t>
  </si>
  <si>
    <t>Material de Consumo - RANCHO</t>
  </si>
  <si>
    <t>2022NE000050</t>
  </si>
  <si>
    <t>Material de Consumo - JARDEL JACOBS</t>
  </si>
  <si>
    <t>2022NE000051</t>
  </si>
  <si>
    <t>Material de Consumo -  JJ VITALLI</t>
  </si>
  <si>
    <t>2022NE000052</t>
  </si>
  <si>
    <t>Material de Consumo - COMERCIAL SPONCHIADO</t>
  </si>
  <si>
    <t>2022NE000053</t>
  </si>
  <si>
    <t>Material de Consumo -  BRASIDAS EIRELLI</t>
  </si>
  <si>
    <t>2022NE000055</t>
  </si>
  <si>
    <t>Material de Consumo -  LICITARE</t>
  </si>
  <si>
    <t>3.33.90.30-25</t>
  </si>
  <si>
    <t>Material de Consumo - Manut de Bens Móveis</t>
  </si>
  <si>
    <t>3.33.90.30-26</t>
  </si>
  <si>
    <t>Material de Consumo - Elétrico e Eletrônico</t>
  </si>
  <si>
    <t>2020NE800351</t>
  </si>
  <si>
    <t>3.33.90.30-28</t>
  </si>
  <si>
    <t>Material de Consumo - Proteção e Segurança LIMP</t>
  </si>
  <si>
    <t>Material de Consumo - Proteção e Segurança- LUIZ FERNANDO</t>
  </si>
  <si>
    <t>3.33.90.30-39</t>
  </si>
  <si>
    <t>Material de Consumo - Manut de Veículos</t>
  </si>
  <si>
    <t>3.33.90.30-42</t>
  </si>
  <si>
    <t>Material de Consumo - Ferramentas</t>
  </si>
  <si>
    <t>Material de Consumo - Ferramentas-LIMP</t>
  </si>
  <si>
    <t>2020NE800260</t>
  </si>
  <si>
    <t>3.33.90.33-03</t>
  </si>
  <si>
    <r>
      <rPr>
        <sz val="12"/>
        <color theme="1"/>
        <rFont val="Calibri"/>
      </rPr>
      <t xml:space="preserve">Serviços de Máquinas </t>
    </r>
    <r>
      <rPr>
        <b/>
        <sz val="12"/>
        <color theme="1"/>
        <rFont val="Calibri"/>
      </rPr>
      <t>- DM SPRINGER Terraplanagem</t>
    </r>
  </si>
  <si>
    <t>3.33.90.37-01</t>
  </si>
  <si>
    <t>Apoio Administrativo - Auxiliar Administrativo</t>
  </si>
  <si>
    <t>3.33.90.37-02</t>
  </si>
  <si>
    <t>Limpeza e Conservação</t>
  </si>
  <si>
    <t>2022NE000061</t>
  </si>
  <si>
    <t>2021NE000012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</si>
  <si>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</si>
  <si>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VIGILÃNCIA</t>
    </r>
  </si>
  <si>
    <t>2021NE000009</t>
  </si>
  <si>
    <t>3.33.90.37-04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</si>
  <si>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</t>
    </r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</si>
  <si>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</si>
  <si>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</si>
  <si>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</si>
  <si>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</si>
  <si>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2020NE000102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</si>
  <si>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</si>
  <si>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</si>
  <si>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</si>
  <si>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</si>
  <si>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t>2021NE000144</t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</si>
  <si>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</si>
  <si>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2020NE800292</t>
  </si>
  <si>
    <t>3.33.90.39-17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</si>
  <si>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</si>
  <si>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2020NE800030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</si>
  <si>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</si>
  <si>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2022NE000070</t>
  </si>
  <si>
    <t>2021NE000008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</si>
  <si>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</si>
  <si>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2022NE000065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</si>
  <si>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</si>
  <si>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2021NE000179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</si>
  <si>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</si>
  <si>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2021NE000180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</si>
  <si>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</si>
  <si>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</si>
  <si>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</si>
  <si>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3.33.90.39-19</t>
  </si>
  <si>
    <t>Manutenção e Conservação de Veículos</t>
  </si>
  <si>
    <t>2020NE800085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</si>
  <si>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</si>
  <si>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</si>
  <si>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2019NE800188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</si>
  <si>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</si>
  <si>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</si>
  <si>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2020NE800145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</si>
  <si>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</si>
  <si>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</si>
  <si>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2021NE000070</t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</si>
  <si>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</si>
  <si>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</si>
  <si>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</si>
  <si>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</si>
  <si>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3.33.90.39-69</t>
  </si>
  <si>
    <t>Seguros em Geral</t>
  </si>
  <si>
    <t>2020NE800026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</si>
  <si>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</si>
  <si>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</si>
  <si>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</si>
  <si>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</si>
  <si>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</si>
  <si>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2021NE000097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</si>
  <si>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</si>
  <si>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OI S/A - Em recuperação judicial</t>
    </r>
  </si>
  <si>
    <t>2022NE000054</t>
  </si>
  <si>
    <t>2021NE000007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</si>
  <si>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</si>
  <si>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</si>
  <si>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3.33.91.39-90</t>
  </si>
  <si>
    <t>Publicidade legal D.O.U -FUNIN</t>
  </si>
  <si>
    <t>2021NE000005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</si>
  <si>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</si>
  <si>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</si>
  <si>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2022NE000037</t>
  </si>
  <si>
    <t>2021NE000083</t>
  </si>
  <si>
    <t>3.33.90.47-22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</si>
  <si>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</si>
  <si>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3.44.90.51-91</t>
  </si>
  <si>
    <t>Obras em Andamento - Convivência Terceirizado (EO)</t>
  </si>
  <si>
    <t>Obras em Andamento - Rede Coletora para Efluentes (EO)</t>
  </si>
  <si>
    <t>Obras em Andamento - Pavilhão p/compostagem (EO)</t>
  </si>
  <si>
    <t>Obras em Andamento - Projeto Prédio de Laboratórios (EO)</t>
  </si>
  <si>
    <t>Obras em Andamento - Centro de Saúde (EO)</t>
  </si>
  <si>
    <t>Obras em Andamento - Novo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</si>
  <si>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</si>
  <si>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</si>
  <si>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</si>
  <si>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</si>
  <si>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PPCI (EO)</t>
  </si>
  <si>
    <t>2021NE000182</t>
  </si>
  <si>
    <t>3.44.90.52-33</t>
  </si>
  <si>
    <t>Equipamentos - SPACE INFORMÁTICA</t>
  </si>
  <si>
    <t>3.44.90.52-34</t>
  </si>
  <si>
    <t>Equipamentos -  Lixeiras Seletivas</t>
  </si>
  <si>
    <t>2021NE000169</t>
  </si>
  <si>
    <t>3.44.90.52-42</t>
  </si>
  <si>
    <t>Equipamentos - IND COM COLCHOES ORTHOVIDA</t>
  </si>
  <si>
    <t>2021NE000188</t>
  </si>
  <si>
    <t xml:space="preserve">Equipamentos - ESCOLARE IND </t>
  </si>
  <si>
    <t>2021NE000189</t>
  </si>
  <si>
    <t>Equipamentos - ESCRIBUL COMERCIO DE MOVEIS</t>
  </si>
  <si>
    <t>DPDI - DIRETORIA DE PLANEJ E DESENV INSTITUCIONAL</t>
  </si>
  <si>
    <t>GERAL</t>
  </si>
  <si>
    <t>2022NE000063</t>
  </si>
  <si>
    <t>3.33.90.39-48</t>
  </si>
  <si>
    <t>Serviços de Seleção e Treinamento - Concurso Público</t>
  </si>
  <si>
    <t>3.44.90.52-35</t>
  </si>
  <si>
    <t>Equipamentos de TIC Permanente - Estações Alto Desemp. (E.O.)</t>
  </si>
  <si>
    <t>Equipamentos de TIC Permanente - Computadores (Extraorçam.)</t>
  </si>
  <si>
    <t>2021NE000192</t>
  </si>
  <si>
    <t>3.44.90.52-30</t>
  </si>
  <si>
    <t>Equipamentos -NADJA MARINA PIRES</t>
  </si>
  <si>
    <t>2021NE000195</t>
  </si>
  <si>
    <t>Equipamentos -GP TRADE CONPANY ELETRÔNICA</t>
  </si>
  <si>
    <t>2021NE000191</t>
  </si>
  <si>
    <t>Equipamentos -B2G COMERCIO DE PRODUTOS LTDA</t>
  </si>
  <si>
    <t>2021NE000193</t>
  </si>
  <si>
    <t>Equipamentos -SOLARIS TELEINFORMÁTICA LTDA</t>
  </si>
  <si>
    <t>2021NE000148</t>
  </si>
  <si>
    <t>3.44.90.52-41</t>
  </si>
  <si>
    <r>
      <rPr>
        <sz val="12"/>
        <color theme="1"/>
        <rFont val="Calibri"/>
      </rPr>
      <t>Equipamentos -DELL (</t>
    </r>
    <r>
      <rPr>
        <b/>
        <sz val="12"/>
        <color theme="1"/>
        <rFont val="Calibri"/>
      </rPr>
      <t>Emenda Parlamentar</t>
    </r>
    <r>
      <rPr>
        <sz val="12"/>
        <color theme="1"/>
        <rFont val="Calibri"/>
      </rPr>
      <t>)</t>
    </r>
  </si>
  <si>
    <t>2021NE000139</t>
  </si>
  <si>
    <t>Equipamentos -DELL</t>
  </si>
  <si>
    <t>2021NE000140</t>
  </si>
  <si>
    <t>Equipamentos -DATEN</t>
  </si>
  <si>
    <t>2021NE000141</t>
  </si>
  <si>
    <t>Equipamentos -PERFIL</t>
  </si>
  <si>
    <t>2021NE000175</t>
  </si>
  <si>
    <t>Equipamentos - LIDER NOTE BOOKS</t>
  </si>
  <si>
    <t>2021NE000194</t>
  </si>
  <si>
    <t>3.44.90.52-47</t>
  </si>
  <si>
    <t>Equipamentos - LICITEC TECNOLOGIA</t>
  </si>
  <si>
    <t>SIG/AWMB E SIG AWMB/CONT (reitoria)</t>
  </si>
  <si>
    <t xml:space="preserve">PIIQP </t>
  </si>
  <si>
    <t>3.33.90.18-01</t>
  </si>
  <si>
    <t xml:space="preserve">PIIQPPE </t>
  </si>
  <si>
    <t>3.33.90.18-02</t>
  </si>
  <si>
    <t xml:space="preserve">FUNDO DE TI </t>
  </si>
  <si>
    <t>3.33.90.30-17</t>
  </si>
  <si>
    <t>Material de Consumo - Processamento de Dados- BNB COMÉRCIO</t>
  </si>
  <si>
    <t>3.33.90.30-29</t>
  </si>
  <si>
    <t>Material de Consumo - Áudio, Video e Foto</t>
  </si>
  <si>
    <t>Serviços Técnicos Profissionais</t>
  </si>
  <si>
    <t>3.33.90.40-06</t>
  </si>
  <si>
    <t>FUNDO DE TI - Locação de Software</t>
  </si>
  <si>
    <t>3.33.90.40-07</t>
  </si>
  <si>
    <t>FUNDO DE TI - Manut Corret/Adapt e Sustentação de Software</t>
  </si>
  <si>
    <t>3.33.90.40-12</t>
  </si>
  <si>
    <t>FUNDO DE TI - Manut e Conserv de Equipamentos de TIC</t>
  </si>
  <si>
    <t>PID</t>
  </si>
  <si>
    <t>3.33.90.36-06</t>
  </si>
  <si>
    <t>Serviços Técnicos Profissionais - PF</t>
  </si>
  <si>
    <t>3.33.90.47-18</t>
  </si>
  <si>
    <t>Contribuição Patronal - Serviços de Terceiros PF</t>
  </si>
  <si>
    <t>CAPACITAÇÃO DE SERVIDORES</t>
  </si>
  <si>
    <t>Reembolso de Passagens (terrestres, aéreas, ...)</t>
  </si>
  <si>
    <t>PROCESSO SELETIVO</t>
  </si>
  <si>
    <t>Diárias a Servidores</t>
  </si>
  <si>
    <t>2021NE000124</t>
  </si>
  <si>
    <t>Serviços Gráficos e Editoriais- GL EDITORA</t>
  </si>
  <si>
    <t>2021NE000125</t>
  </si>
  <si>
    <t>Serviços Gráficos e Editoriais- CADE NEVES</t>
  </si>
  <si>
    <t>2021NE000127</t>
  </si>
  <si>
    <t>Serviços Gráficos e Editoriais- RB COMUNIC. VISUAL</t>
  </si>
  <si>
    <t>2021NE000128</t>
  </si>
  <si>
    <t>Serviços Gráficos e Editoriais- GRÁFICA LUAR</t>
  </si>
  <si>
    <t>2021NE000129</t>
  </si>
  <si>
    <t>Serviços Gráficos e Editoriais-ROGER BRAHUN</t>
  </si>
  <si>
    <t>TI</t>
  </si>
  <si>
    <t>2020NE800414</t>
  </si>
  <si>
    <t>Material de Consumo - Processamento de Dados - C MOURA DESENV E LICENCIAMENTO DE PROGRAMA</t>
  </si>
  <si>
    <t>2022NE000003</t>
  </si>
  <si>
    <t>Material de Consumo - Processamento de Dados- ALZOTEC</t>
  </si>
  <si>
    <t>2022NE000004</t>
  </si>
  <si>
    <t>Material de Consumo - Processamento de Dados- ELETROQUIP</t>
  </si>
  <si>
    <t>2022NE000005</t>
  </si>
  <si>
    <t>Material de Consumo - Processamento de Dados- J.C.MENDES</t>
  </si>
  <si>
    <t>2022NE000007</t>
  </si>
  <si>
    <t>Material de Consumo - Processamento de Dados- NORTON</t>
  </si>
  <si>
    <t>2022NE000009</t>
  </si>
  <si>
    <t>Material de Consumo - Processamento de Dados- V.C.DA ROCHA</t>
  </si>
  <si>
    <t>2022NE000011</t>
  </si>
  <si>
    <t>2022NE000012</t>
  </si>
  <si>
    <t>2022ne000013</t>
  </si>
  <si>
    <t>2022NE000014</t>
  </si>
  <si>
    <t>2022NE000015</t>
  </si>
  <si>
    <t>Material de Consumo - Processamento de Dados- ZENITE</t>
  </si>
  <si>
    <t>2022NE000010</t>
  </si>
  <si>
    <t>Material de Consumo - Processamento de Dados- C KOZAR DOS SANTOS</t>
  </si>
  <si>
    <t>2022NE000006</t>
  </si>
  <si>
    <t>Material de Consumo - Processamento de Dados- NETLIFE COM</t>
  </si>
  <si>
    <t>2022NE000008</t>
  </si>
  <si>
    <t>Material de Consumo - Processamento de Dados- QUALITY</t>
  </si>
  <si>
    <t>2020NE800024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</si>
  <si>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</si>
  <si>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2022NE000021</t>
  </si>
  <si>
    <t>3.33.90.40-11</t>
  </si>
  <si>
    <t>Material de Consumo - Processamento de Dados- ABR INFORMÁTICA</t>
  </si>
  <si>
    <t>2021NE000092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</si>
  <si>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</si>
  <si>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2021NE000011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</si>
  <si>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</si>
  <si>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2021NE000006</t>
  </si>
  <si>
    <r>
      <rPr>
        <sz val="12"/>
        <color theme="1"/>
        <rFont val="Calibri"/>
      </rPr>
      <t xml:space="preserve">Comunicação de Dados - Link Internet - </t>
    </r>
    <r>
      <rPr>
        <b/>
        <sz val="12"/>
        <color theme="1"/>
        <rFont val="Calibri"/>
      </rPr>
      <t>BRASIL SERV TELECOM</t>
    </r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</si>
  <si>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</si>
  <si>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</si>
  <si>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</si>
  <si>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Telefonia Fixa e Móvel</t>
  </si>
  <si>
    <t>DE - DIRETORIA DE ENSINO</t>
  </si>
  <si>
    <t>2022NE000044</t>
  </si>
  <si>
    <t>2022NE000073</t>
  </si>
  <si>
    <t>Reeembolso/ressarcimento despesas servidores/DE</t>
  </si>
  <si>
    <t>3.33.90.30-11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</si>
  <si>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</si>
  <si>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</si>
  <si>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</si>
  <si>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</si>
  <si>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</si>
  <si>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</si>
  <si>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</si>
  <si>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</si>
  <si>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</si>
  <si>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Locação de Meios de Transporte</t>
  </si>
  <si>
    <t>Diárias a Colaboradores Eventuais - Geral</t>
  </si>
  <si>
    <t>Diárias a Colaboradores Eventuais - Semanas Acadêmicas</t>
  </si>
  <si>
    <t>Serviços Técnicos Profissionais - PF - Semanas Acadêmicas</t>
  </si>
  <si>
    <t>2021NE000016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</si>
  <si>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PEDRO ALBERNAZ-PHENIX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</si>
  <si>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</si>
  <si>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</si>
  <si>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</si>
  <si>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</si>
  <si>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</si>
  <si>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</si>
  <si>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</si>
  <si>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2022NE000062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</si>
  <si>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</si>
  <si>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</si>
  <si>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Serviços de Locação de Software</t>
  </si>
  <si>
    <t>Contribuições Previdenciárias-Serviços PF-Semanas Acadêmicas</t>
  </si>
  <si>
    <t>3.44.90.52-08</t>
  </si>
  <si>
    <t>Material Permanente - Equip Laboratórios (Extraorçamentário)</t>
  </si>
  <si>
    <t>Material Permanente - Mobiliário (Extraorçamentário)</t>
  </si>
  <si>
    <t xml:space="preserve">PROJETOS DE ENSINO </t>
  </si>
  <si>
    <t>Diárias a servidores - Monitoria</t>
  </si>
  <si>
    <t>Diárias a servidores - Invernada</t>
  </si>
  <si>
    <t>3.33.90.18-04</t>
  </si>
  <si>
    <t>Auxilios p/Desenv de Estudos e Pesquisas  - Monitoria</t>
  </si>
  <si>
    <t>Serviços de Seleção e Treinamento - Invernada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</si>
  <si>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</si>
  <si>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</si>
  <si>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</si>
  <si>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</si>
  <si>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</si>
  <si>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</si>
  <si>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</si>
  <si>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</si>
  <si>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</si>
  <si>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</si>
  <si>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t>Manutenção e Conserv de Bens Imóveis</t>
  </si>
  <si>
    <t>3.33.90.39-23</t>
  </si>
  <si>
    <t>Festividades e Homenagens - Formaturas</t>
  </si>
  <si>
    <t>PNAES - PTRES 170804</t>
  </si>
  <si>
    <t>2022NE000039</t>
  </si>
  <si>
    <t>Bolsas de Estudo no País - Bolsas de Apoio</t>
  </si>
  <si>
    <t>2022NE000038</t>
  </si>
  <si>
    <t>Bolsas de Estudo no País - auxílios financeiros</t>
  </si>
  <si>
    <t>Auxílios para Estudos e Pesquisas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</si>
  <si>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</si>
  <si>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</si>
  <si>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Auxílios para Estudos e Pesquisas - Inclusão Digital</t>
  </si>
  <si>
    <t>RIP - PTRES 170803</t>
  </si>
  <si>
    <t>2020NE800018</t>
  </si>
  <si>
    <t>Material de Consumo - Gás EICHELT EICHELT</t>
  </si>
  <si>
    <t>2022NE000036</t>
  </si>
  <si>
    <t>Material de Consumo - Gêneros de Alimentação-VALDERI</t>
  </si>
  <si>
    <t>2020NE800375</t>
  </si>
  <si>
    <t>Material de Consumo - Gêneros de Alimentação- JULIANO FRANCISCATO</t>
  </si>
  <si>
    <t>Material de Consumo - Gêneros de Alimentação - Agric Familiar</t>
  </si>
  <si>
    <t>2021NE000027</t>
  </si>
  <si>
    <t>Material de Consumo - Gêneros de Alimentação- LINASSI</t>
  </si>
  <si>
    <t>2021NE000170</t>
  </si>
  <si>
    <t>2021NE000172</t>
  </si>
  <si>
    <t>2021NE000173</t>
  </si>
  <si>
    <t>2021NE000176</t>
  </si>
  <si>
    <t>2020NE800412</t>
  </si>
  <si>
    <t>Material de Consumo - DELCIO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</si>
  <si>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</si>
  <si>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NILSON THOMAZ</t>
    </r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</si>
  <si>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</si>
  <si>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</si>
  <si>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</si>
  <si>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NILSON THOMAZ</t>
    </r>
  </si>
  <si>
    <t>2021NE000040</t>
  </si>
  <si>
    <r>
      <rPr>
        <sz val="12"/>
        <color theme="1"/>
        <rFont val="Calibri"/>
      </rPr>
      <t>Limpeza e Conservação -</t>
    </r>
    <r>
      <rPr>
        <b/>
        <sz val="12"/>
        <color theme="1"/>
        <rFont val="Calibri"/>
      </rPr>
      <t xml:space="preserve"> SULCLEAN</t>
    </r>
  </si>
  <si>
    <t>2021NE000046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</si>
  <si>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ALBERNAZ-PHENIX</t>
    </r>
  </si>
  <si>
    <t>2021NE000045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</si>
  <si>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</si>
  <si>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2022NE000034</t>
  </si>
  <si>
    <t>2021NE000047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</si>
  <si>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</si>
  <si>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2022NE000027</t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</si>
  <si>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</si>
  <si>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</si>
  <si>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2021NE000142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</si>
  <si>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</si>
  <si>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2020NE000101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</si>
  <si>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</si>
  <si>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2021NE000145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</si>
  <si>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</si>
  <si>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2021NE000119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</si>
  <si>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</si>
  <si>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2021NE000146</t>
  </si>
  <si>
    <t>3.33.90.39-79</t>
  </si>
  <si>
    <r>
      <rPr>
        <sz val="12"/>
        <color theme="1"/>
        <rFont val="Calibri"/>
      </rPr>
      <t xml:space="preserve">Apoio Técnico e Operacional - Operador de Caldeira - </t>
    </r>
    <r>
      <rPr>
        <b/>
        <sz val="12"/>
        <color theme="1"/>
        <rFont val="Calibri"/>
      </rPr>
      <t>NILSON THOMAZ SILVA SANCHOTENE JUNIOR</t>
    </r>
  </si>
  <si>
    <t>Apoio Técnico e Operacional - Inspeção Caldeira</t>
  </si>
  <si>
    <t>2022NE000064</t>
  </si>
  <si>
    <t>Reeembolso/ressarcimento despesas servidores/CAE</t>
  </si>
  <si>
    <t>3.44.90.52-12</t>
  </si>
  <si>
    <t>Material Permanente - Ar Condicionados (Extraorçamentário)</t>
  </si>
  <si>
    <t>2020NE800378</t>
  </si>
  <si>
    <t>Material Permanente - CCK</t>
  </si>
  <si>
    <t xml:space="preserve">Material Permanente - </t>
  </si>
  <si>
    <t>FNDE</t>
  </si>
  <si>
    <t>2020NE800267</t>
  </si>
  <si>
    <t>3.33.90.32-05</t>
  </si>
  <si>
    <t>Alimentação Escolar - JULIANO FRANCISCATTO</t>
  </si>
  <si>
    <t>2020NE800373</t>
  </si>
  <si>
    <t>2021NE000118</t>
  </si>
  <si>
    <t>Alimentação Escolar - Agricultura Familiar- CLIVIAN LICHTENECKER</t>
  </si>
  <si>
    <t>2021NE000114</t>
  </si>
  <si>
    <t>Alimentação Escolar - Agricultura Familiar- JULIANA LUTZ</t>
  </si>
  <si>
    <t>2021NE000112</t>
  </si>
  <si>
    <t>Alimentação Escolar - Agricultura Familiar- JOCENARA MARTINS</t>
  </si>
  <si>
    <t>2021NE000117</t>
  </si>
  <si>
    <t>Alimentação Escolar - Agricultura Familiar- HUMBERTO LUTZ</t>
  </si>
  <si>
    <t>2021NE000113</t>
  </si>
  <si>
    <t>Alimentação Escolar - Agricultura Familiar- JOÃO VALTAIR GUASSO</t>
  </si>
  <si>
    <t>2021NE000116</t>
  </si>
  <si>
    <t>Alimentação Escolar - Agricultura Familiar- ANCELMO CONCEIÇÃO</t>
  </si>
  <si>
    <t>2021NE000107</t>
  </si>
  <si>
    <t>2021NE000115</t>
  </si>
  <si>
    <t>Alimentação Escolar - Agricultura Familiar- CARLOS VIELMO</t>
  </si>
  <si>
    <t>2021NE000108</t>
  </si>
  <si>
    <t>Alimentação Escolar - Agricultura Familiar- GILNEI SEVERO</t>
  </si>
  <si>
    <t>2021NE000109</t>
  </si>
  <si>
    <t>Alimentação Escolar - Agricultura Familiar- DIOVANE GUASSO</t>
  </si>
  <si>
    <t>2021NE000110</t>
  </si>
  <si>
    <t>Alimentação Escolar - Agricultura Familiar- IVAN GUASSO</t>
  </si>
  <si>
    <t>2021NE000111</t>
  </si>
  <si>
    <t>Alimentação Escolar - Agricultura Familiar- EDILAINE MARTINS</t>
  </si>
  <si>
    <t xml:space="preserve">Alimentação Escolar - Agricultura Familiar- </t>
  </si>
  <si>
    <t>2022NE000058</t>
  </si>
  <si>
    <t>2021NE000162</t>
  </si>
  <si>
    <t>Alimentação Escolar - LINASSI</t>
  </si>
  <si>
    <t>2022NE000072</t>
  </si>
  <si>
    <t>2021NE000163</t>
  </si>
  <si>
    <t>Alimentação Escolar - LINASSI/VALDERI</t>
  </si>
  <si>
    <t>2021NE000164</t>
  </si>
  <si>
    <t xml:space="preserve">AÇÕES INCLUSIVAS </t>
  </si>
  <si>
    <t>NAPNE</t>
  </si>
  <si>
    <t>Contribuições Previdenciárias-Serviços PF</t>
  </si>
  <si>
    <t>NEABI</t>
  </si>
  <si>
    <t>NUGEDIS</t>
  </si>
  <si>
    <t>BIBLIOTECA</t>
  </si>
  <si>
    <t>3.44.90.52-18</t>
  </si>
  <si>
    <t>Material Permanente - Livros (Extraorçamentário)</t>
  </si>
  <si>
    <t>3.33.90.39-99</t>
  </si>
  <si>
    <t>Biblioteca Virtual (serviço )</t>
  </si>
  <si>
    <t>COORDENAÇÕES EIXOS/CURSOS</t>
  </si>
  <si>
    <t>DPEP - DIRETORIA DE PESQUISA, EXTENSÃO E PRODUÇÃO</t>
  </si>
  <si>
    <t xml:space="preserve">PESQUISA </t>
  </si>
  <si>
    <t>PROJETOS DE PESQUISA</t>
  </si>
  <si>
    <t>2022NE000001</t>
  </si>
  <si>
    <t>Auxílios BOLSAS para Estudos e Pesquisas</t>
  </si>
  <si>
    <t>3.33.90.48-01</t>
  </si>
  <si>
    <t>Auxílio a Pessoas Físicas - PUBLICAÇÕES</t>
  </si>
  <si>
    <t>2022NE000040</t>
  </si>
  <si>
    <t>Diárias a servidores -</t>
  </si>
  <si>
    <t>OUTRAS DESPESAS COM PESQUISA</t>
  </si>
  <si>
    <t>2022NE000041</t>
  </si>
  <si>
    <t>Diárias a servidores - Demandas Regionais</t>
  </si>
  <si>
    <t>Diárias a servidores - MEPT</t>
  </si>
  <si>
    <t>Diárias a servidores - Grupos de Pesquisa</t>
  </si>
  <si>
    <t>Auxílios p/Desenv de Estudos e Pesquisas - Grupos de Pesquisa</t>
  </si>
  <si>
    <t>Material de Consumo - Limpeza e Higienização</t>
  </si>
  <si>
    <t>Locação de Transporte - MEPT</t>
  </si>
  <si>
    <t>Diárias a Colaboradores Eventuais - Demandas Regionais</t>
  </si>
  <si>
    <t>EXTENSÃO</t>
  </si>
  <si>
    <t>PROJETOS DE EXTENSÃO</t>
  </si>
  <si>
    <t>2022NE000042</t>
  </si>
  <si>
    <t>Diárias a servidores - Eventos Regionais</t>
  </si>
  <si>
    <t>BOLSA DE EXTENSÃO ESTUDANTES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</si>
  <si>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</si>
  <si>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</si>
  <si>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</si>
  <si>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</si>
  <si>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2020NE800310</t>
  </si>
  <si>
    <t>Serviços Gráficos e Editoriais - POLIMPRESSOS SERVIÇOS</t>
  </si>
  <si>
    <t>Auxílio a Pessoa Física - Demandas Regionais</t>
  </si>
  <si>
    <t>OUTRAS DESPESAS COM EXTENSÃO</t>
  </si>
  <si>
    <t>Diárias a servidores - Jogos, Festivais e Mostras</t>
  </si>
  <si>
    <t>Diárias a servidores - Feiras</t>
  </si>
  <si>
    <t>3.33.90.30-18</t>
  </si>
  <si>
    <t>Materias e Medicamentos Veterinários - "Bem Estar Animal"</t>
  </si>
  <si>
    <t>Uniformes, Tecidos e Aviamentos - Jogos, Festivais e Mostras</t>
  </si>
  <si>
    <t>Locação de Transporte - Jogos, Festivais e Mostras</t>
  </si>
  <si>
    <t>Diárias a Colaboradores Eventuais - Jogos, Festivais e Mostras</t>
  </si>
  <si>
    <t>Diárias a Colaboradores Eventuais - Feiras</t>
  </si>
  <si>
    <t>Serviços Técnicos Profissionais - PF - Eventos Regionais</t>
  </si>
  <si>
    <t>3.33.90.36-28</t>
  </si>
  <si>
    <t>Serviço de Seleção e Treinamento -Jogos, Festivais e Mostras</t>
  </si>
  <si>
    <t>Manutenção e Conservação de Veículos - "Bem Estar Animal"</t>
  </si>
  <si>
    <t>Festividades e Homenagens</t>
  </si>
  <si>
    <t>3.33.90.39-59</t>
  </si>
  <si>
    <t>Serviços de Áudio, Vídeo e Foto</t>
  </si>
  <si>
    <t>PRODUÇÃO</t>
  </si>
  <si>
    <t>2022NE000024</t>
  </si>
  <si>
    <t>Reeembolso/ressarcimento despesas servidores ´DPEP</t>
  </si>
  <si>
    <t>3.33.90.30-06</t>
  </si>
  <si>
    <t>Mat Consumo - Alimentação Animal</t>
  </si>
  <si>
    <t>2022NE000016</t>
  </si>
  <si>
    <t>2021NE000039</t>
  </si>
  <si>
    <t>Material de Consumo - Alimentação Animal -FRANCINE*/JOSE EURICO</t>
  </si>
  <si>
    <t>2022NE000017</t>
  </si>
  <si>
    <t>2021NE000159</t>
  </si>
  <si>
    <t>Material de Consumo - Alimentação Animal GRUPO FG</t>
  </si>
  <si>
    <t>2022NE000023</t>
  </si>
  <si>
    <t>2022NE000020</t>
  </si>
  <si>
    <t>2021NE000183</t>
  </si>
  <si>
    <t>Material de Consumo - Alimentação Animal -VETSUL/AGRIVET</t>
  </si>
  <si>
    <t>2021NE000184</t>
  </si>
  <si>
    <t>Material de Consumo - Alimentação Animal -JOSÉ EURICO</t>
  </si>
  <si>
    <t>2022NE000035</t>
  </si>
  <si>
    <t>2021NE000185</t>
  </si>
  <si>
    <t>Material Consumo - Alimentação Animal AGROFORTE/JOSE EURICO</t>
  </si>
  <si>
    <t>2022NE000028</t>
  </si>
  <si>
    <t>Material de Consumo - GRUPO FG</t>
  </si>
  <si>
    <t>3.33.90.30-08</t>
  </si>
  <si>
    <t>Material de Consumo - Animais para Pesquisa e Abate</t>
  </si>
  <si>
    <t>2021NE000157</t>
  </si>
  <si>
    <t>Material de Consumo - Animais para Pesquisa e Abate- MAGNO K</t>
  </si>
  <si>
    <t>2020NE800155</t>
  </si>
  <si>
    <t>Material de Consumo - Químicos - FRANCINE GUIDO</t>
  </si>
  <si>
    <t>2021NE000103</t>
  </si>
  <si>
    <t>Material de Consumo - Químicos - CALIBRY</t>
  </si>
  <si>
    <t>2022NE000033</t>
  </si>
  <si>
    <t>3.33.90.30-12</t>
  </si>
  <si>
    <t>Material de Consumo - Coudelaria e Zootécnico-MAGNO</t>
  </si>
  <si>
    <t>Material de Consumo - Mat e Medic Veterinários</t>
  </si>
  <si>
    <t>2020NE800381</t>
  </si>
  <si>
    <t>Material de Consumo - Mat e Medic Veterinários-RENATO PINTO</t>
  </si>
  <si>
    <t>Material de Consumo - Embalagem</t>
  </si>
  <si>
    <t>2021NE000196</t>
  </si>
  <si>
    <t>Material de Consumo - Embalagem - DOCAMPOAGRICOLA LTDA</t>
  </si>
  <si>
    <t>2021NE000151</t>
  </si>
  <si>
    <t>Material de Consumo - Limpeza e Higienização - LEANDRO COIMBRA</t>
  </si>
  <si>
    <t>Material de Consumo - Manut de Bens Imóveis/Instalações</t>
  </si>
  <si>
    <t>Material de Consumo - Manut de Imóveis (Central de Resíduo)</t>
  </si>
  <si>
    <t>Material de Consumo - Proteção e Segurança</t>
  </si>
  <si>
    <t>2022NE000029</t>
  </si>
  <si>
    <t>3.33.90.30-31</t>
  </si>
  <si>
    <t>Material de Consumo - Sementes, Mudas e Insumos-AGROFORTE</t>
  </si>
  <si>
    <t>2022NE000030</t>
  </si>
  <si>
    <t>Mat Consumo - Sementes, Mudas e Insumos - FRANCINE/HELO</t>
  </si>
  <si>
    <t>2022NE000031</t>
  </si>
  <si>
    <t>Mat Consumo - Sementes, Mudas e Insumos - OSMAR JOAO</t>
  </si>
  <si>
    <t>2022NE000032</t>
  </si>
  <si>
    <t>Mat Consumo - Sementes, Mudas e Insumos - PLANTAR AGRICOLA</t>
  </si>
  <si>
    <t>2021NE000100</t>
  </si>
  <si>
    <t>Material consumo - LAB VISION</t>
  </si>
  <si>
    <t>Material consumo - CALIBRY</t>
  </si>
  <si>
    <t>2021NE000105</t>
  </si>
  <si>
    <t>Material consumo - BASPRIX</t>
  </si>
  <si>
    <t>Material de Consumo - Conservação de Véiculos</t>
  </si>
  <si>
    <t>2021NE000104</t>
  </si>
  <si>
    <t>3.33.90.30-48</t>
  </si>
  <si>
    <t>Material de Consumo - B Móveis ñ Ativáveis (Central de Resíduos)</t>
  </si>
  <si>
    <t>2022NE000071</t>
  </si>
  <si>
    <t>2021NE000013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</si>
  <si>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</si>
  <si>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2022NE000022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</si>
  <si>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</si>
  <si>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</si>
  <si>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</si>
  <si>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</si>
  <si>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2021NE000186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</si>
  <si>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Serragem de Madeiras</t>
    </r>
  </si>
  <si>
    <t>2022NE000019</t>
  </si>
  <si>
    <t>2021NE000024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</si>
  <si>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</si>
  <si>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Obras em Andamento - Galpões Tampo (Extraorçamentário)</t>
  </si>
  <si>
    <t>Instalações - Tanque para Combustível (Extraorçamentário)</t>
  </si>
  <si>
    <t>2021NE000143</t>
  </si>
  <si>
    <t>Equipamentos- ALTA COMÉRCIO</t>
  </si>
  <si>
    <t>2021NE000197</t>
  </si>
  <si>
    <t>3.44.90.52-40</t>
  </si>
  <si>
    <t>Equipamentos- DOCAMPOAGRICOLA IND DE MAQ AGRIC LTDA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</si>
  <si>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</si>
  <si>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</si>
  <si>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</si>
  <si>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</si>
  <si>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</si>
  <si>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</si>
  <si>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</si>
  <si>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</si>
  <si>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</si>
  <si>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</si>
  <si>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</si>
  <si>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</si>
  <si>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</si>
  <si>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</si>
  <si>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</si>
  <si>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</si>
  <si>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</si>
  <si>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</si>
  <si>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RESUMO DA RECEITA POR FONTE</t>
  </si>
  <si>
    <t>SALDO LIBERADO A EMPENHAR</t>
  </si>
  <si>
    <t>ORÇAMENTO MATRIZ</t>
  </si>
  <si>
    <t>SALDO EMPENHADO A EXECUTAR</t>
  </si>
  <si>
    <t>SALDO EXECUTADO A PAGAR</t>
  </si>
  <si>
    <t>SALDO DE RESTOS A PAGAR</t>
  </si>
  <si>
    <t>RECEITAS PRÓPRIAS</t>
  </si>
  <si>
    <t>RESTOS A PAGAR PAGOS</t>
  </si>
  <si>
    <t>OUTRAS FONTES</t>
  </si>
  <si>
    <t>RESTOS A PAGAR ANULADOS</t>
  </si>
  <si>
    <t>TOTAL DA RECEITA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</si>
  <si>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</si>
  <si>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</si>
  <si>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</si>
  <si>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</si>
  <si>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</si>
  <si>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</si>
  <si>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</si>
  <si>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</si>
  <si>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</si>
  <si>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</si>
  <si>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</si>
  <si>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</si>
  <si>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</si>
  <si>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</si>
  <si>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</si>
  <si>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</si>
  <si>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</si>
  <si>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</si>
  <si>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</si>
  <si>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</si>
  <si>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</si>
  <si>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EXECUTADO</t>
  </si>
  <si>
    <t>EMPENHADO</t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</si>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</sst>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R$-416]\ #,##0.00;[Red]\-[$R$-416]\ #,##0.00"/>
    <numFmt numFmtId="165" formatCode="[$R$ -416]#,##0.00"/>
    <numFmt numFmtId="166" formatCode="_-&quot;R$&quot;\ * #,##0.00_-;\-&quot;R$&quot;\ * #,##0.00_-;_-&quot;R$&quot;\ * &quot;-&quot;??_-;_-@"/>
    <numFmt numFmtId="167" formatCode="&quot;R$ &quot;#,##0.00;[Red]&quot;-R$ &quot;#,##0.00"/>
    <numFmt numFmtId="168" formatCode="\$#,##0.00"/>
    <numFmt numFmtId="169" formatCode="[$R$]#,##0.00"/>
    <numFmt numFmtId="170" formatCode="&quot;R$&quot;\ #,##0.00"/>
  </numFmts>
  <fonts count="32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b/>
      <sz val="14"/>
      <color theme="1"/>
      <name val="Calibri"/>
    </font>
    <font>
      <b/>
      <sz val="14"/>
      <color rgb="FFFF0000"/>
      <name val="Calibri"/>
    </font>
    <font>
      <b/>
      <sz val="11"/>
      <color rgb="FF000000"/>
      <name val="Calibri"/>
    </font>
    <font>
      <b/>
      <sz val="16"/>
      <color theme="1"/>
      <name val="Calibri"/>
    </font>
    <font>
      <sz val="11"/>
      <color rgb="FF000000"/>
      <name val="Calibri"/>
    </font>
    <font>
      <sz val="12"/>
      <color theme="1"/>
      <name val="Calibri"/>
    </font>
    <font>
      <sz val="12"/>
      <color rgb="FFFF0000"/>
      <name val="Calibri"/>
    </font>
    <font>
      <sz val="11"/>
      <color theme="1"/>
      <name val="Calibri"/>
      <scheme val="minor"/>
    </font>
    <font>
      <i/>
      <sz val="12"/>
      <color theme="1"/>
      <name val="Calibri"/>
    </font>
    <font>
      <b/>
      <sz val="11"/>
      <color rgb="FFAD5281"/>
      <name val="Calibri"/>
    </font>
    <font>
      <sz val="9"/>
      <color rgb="FF000000"/>
      <name val="Calibri"/>
    </font>
    <font>
      <b/>
      <i/>
      <sz val="12"/>
      <color theme="1"/>
      <name val="Calibri"/>
    </font>
    <font>
      <b/>
      <sz val="11"/>
      <color rgb="FFA64D79"/>
      <name val="Calibri"/>
    </font>
    <font>
      <b/>
      <sz val="11"/>
      <color rgb="FF953734"/>
      <name val="Calibri"/>
    </font>
    <font>
      <sz val="12"/>
      <color rgb="FFCC0000"/>
      <name val="Calibri"/>
    </font>
    <font>
      <sz val="10"/>
      <color theme="1"/>
      <name val="Calibri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0"/>
      <color rgb="FFFF0000"/>
      <name val="Calibri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C9DAF8"/>
        <bgColor rgb="FFC9DAF8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2" tint="-0.14999847407452621"/>
        <bgColor rgb="FFCCCCCC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8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0" borderId="0" xfId="0" applyFont="1" applyAlignment="1">
      <alignment horizontal="left"/>
    </xf>
    <xf numFmtId="0" fontId="3" fillId="6" borderId="4" xfId="0" applyFont="1" applyFill="1" applyBorder="1"/>
    <xf numFmtId="0" fontId="5" fillId="5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6" fillId="8" borderId="25" xfId="0" applyFont="1" applyFill="1" applyBorder="1" applyAlignment="1" applyProtection="1">
      <alignment horizontal="center" vertical="center" wrapText="1"/>
      <protection locked="0"/>
    </xf>
    <xf numFmtId="164" fontId="1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10" borderId="26" xfId="0" applyNumberFormat="1" applyFont="1" applyFill="1" applyBorder="1" applyAlignment="1" applyProtection="1">
      <alignment horizontal="center" vertical="center"/>
      <protection locked="0"/>
    </xf>
    <xf numFmtId="164" fontId="1" fillId="10" borderId="25" xfId="0" applyNumberFormat="1" applyFont="1" applyFill="1" applyBorder="1" applyAlignment="1" applyProtection="1">
      <alignment horizontal="center" vertical="center"/>
      <protection locked="0"/>
    </xf>
    <xf numFmtId="164" fontId="1" fillId="10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25" xfId="0" applyNumberFormat="1" applyFont="1" applyFill="1" applyBorder="1" applyAlignment="1" applyProtection="1">
      <alignment horizontal="center" vertical="center"/>
      <protection locked="0"/>
    </xf>
    <xf numFmtId="164" fontId="1" fillId="11" borderId="25" xfId="0" applyNumberFormat="1" applyFont="1" applyFill="1" applyBorder="1" applyAlignment="1" applyProtection="1">
      <alignment horizontal="center" vertical="center" wrapText="1"/>
      <protection locked="0"/>
    </xf>
    <xf numFmtId="164" fontId="28" fillId="11" borderId="25" xfId="0" applyNumberFormat="1" applyFont="1" applyFill="1" applyBorder="1" applyAlignment="1" applyProtection="1">
      <alignment horizontal="center" vertical="center" wrapText="1"/>
      <protection locked="0"/>
    </xf>
    <xf numFmtId="164" fontId="28" fillId="11" borderId="25" xfId="0" applyNumberFormat="1" applyFont="1" applyFill="1" applyBorder="1" applyAlignment="1" applyProtection="1">
      <alignment horizontal="center" vertical="center"/>
      <protection locked="0"/>
    </xf>
    <xf numFmtId="164" fontId="1" fillId="8" borderId="25" xfId="0" applyNumberFormat="1" applyFont="1" applyFill="1" applyBorder="1" applyAlignment="1" applyProtection="1">
      <alignment horizontal="center" vertical="center" wrapText="1"/>
      <protection locked="0"/>
    </xf>
    <xf numFmtId="10" fontId="1" fillId="8" borderId="25" xfId="0" applyNumberFormat="1" applyFont="1" applyFill="1" applyBorder="1" applyAlignment="1" applyProtection="1">
      <alignment horizontal="center" vertical="center"/>
      <protection locked="0"/>
    </xf>
    <xf numFmtId="0" fontId="8" fillId="8" borderId="25" xfId="0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1" fillId="8" borderId="25" xfId="0" applyFont="1" applyFill="1" applyBorder="1" applyAlignment="1" applyProtection="1">
      <alignment horizontal="center" vertical="center" wrapText="1"/>
      <protection locked="0"/>
    </xf>
    <xf numFmtId="0" fontId="1" fillId="8" borderId="25" xfId="0" applyFont="1" applyFill="1" applyBorder="1" applyAlignment="1" applyProtection="1">
      <alignment horizontal="center" vertical="center"/>
      <protection locked="0"/>
    </xf>
    <xf numFmtId="164" fontId="1" fillId="8" borderId="25" xfId="0" applyNumberFormat="1" applyFont="1" applyFill="1" applyBorder="1" applyAlignment="1" applyProtection="1">
      <alignment horizontal="right" vertical="center"/>
      <protection locked="0"/>
    </xf>
    <xf numFmtId="10" fontId="1" fillId="9" borderId="25" xfId="0" applyNumberFormat="1" applyFont="1" applyFill="1" applyBorder="1" applyAlignment="1" applyProtection="1">
      <alignment horizontal="center" vertical="center"/>
      <protection locked="0"/>
    </xf>
    <xf numFmtId="164" fontId="1" fillId="10" borderId="26" xfId="0" applyNumberFormat="1" applyFont="1" applyFill="1" applyBorder="1" applyAlignment="1" applyProtection="1">
      <alignment horizontal="right" vertical="center"/>
      <protection locked="0"/>
    </xf>
    <xf numFmtId="164" fontId="1" fillId="10" borderId="25" xfId="0" applyNumberFormat="1" applyFont="1" applyFill="1" applyBorder="1" applyAlignment="1" applyProtection="1">
      <alignment horizontal="right" vertical="center"/>
      <protection locked="0"/>
    </xf>
    <xf numFmtId="164" fontId="1" fillId="12" borderId="25" xfId="0" applyNumberFormat="1" applyFont="1" applyFill="1" applyBorder="1" applyAlignment="1" applyProtection="1">
      <alignment horizontal="right" vertical="center"/>
      <protection locked="0"/>
    </xf>
    <xf numFmtId="165" fontId="1" fillId="9" borderId="25" xfId="0" applyNumberFormat="1" applyFont="1" applyFill="1" applyBorder="1" applyAlignment="1" applyProtection="1">
      <alignment horizontal="right" vertical="center"/>
      <protection locked="0"/>
    </xf>
    <xf numFmtId="164" fontId="28" fillId="12" borderId="25" xfId="0" applyNumberFormat="1" applyFont="1" applyFill="1" applyBorder="1" applyAlignment="1" applyProtection="1">
      <alignment horizontal="right" vertical="center"/>
      <protection locked="0"/>
    </xf>
    <xf numFmtId="166" fontId="1" fillId="9" borderId="25" xfId="0" applyNumberFormat="1" applyFont="1" applyFill="1" applyBorder="1" applyAlignment="1" applyProtection="1">
      <alignment horizontal="right" vertical="center"/>
      <protection locked="0"/>
    </xf>
    <xf numFmtId="0" fontId="8" fillId="13" borderId="25" xfId="0" applyFont="1" applyFill="1" applyBorder="1" applyAlignment="1" applyProtection="1">
      <alignment horizontal="center" vertical="center" wrapText="1"/>
      <protection locked="0"/>
    </xf>
    <xf numFmtId="0" fontId="1" fillId="13" borderId="28" xfId="0" applyFont="1" applyFill="1" applyBorder="1" applyAlignment="1" applyProtection="1">
      <alignment vertical="center"/>
      <protection locked="0"/>
    </xf>
    <xf numFmtId="0" fontId="9" fillId="13" borderId="29" xfId="0" applyFont="1" applyFill="1" applyBorder="1" applyAlignment="1" applyProtection="1">
      <alignment vertical="center"/>
      <protection locked="0"/>
    </xf>
    <xf numFmtId="165" fontId="1" fillId="13" borderId="25" xfId="0" applyNumberFormat="1" applyFont="1" applyFill="1" applyBorder="1" applyAlignment="1" applyProtection="1">
      <alignment horizontal="right" vertical="center"/>
      <protection locked="0"/>
    </xf>
    <xf numFmtId="10" fontId="1" fillId="13" borderId="25" xfId="0" applyNumberFormat="1" applyFont="1" applyFill="1" applyBorder="1" applyAlignment="1" applyProtection="1">
      <alignment horizontal="center" vertical="center"/>
      <protection locked="0"/>
    </xf>
    <xf numFmtId="164" fontId="1" fillId="13" borderId="25" xfId="0" applyNumberFormat="1" applyFont="1" applyFill="1" applyBorder="1" applyAlignment="1" applyProtection="1">
      <alignment horizontal="right" vertical="center"/>
      <protection locked="0"/>
    </xf>
    <xf numFmtId="165" fontId="28" fillId="13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vertical="center" wrapText="1"/>
      <protection locked="0"/>
    </xf>
    <xf numFmtId="165" fontId="11" fillId="9" borderId="25" xfId="0" applyNumberFormat="1" applyFont="1" applyFill="1" applyBorder="1" applyAlignment="1" applyProtection="1">
      <alignment horizontal="right" vertical="center" wrapText="1"/>
      <protection locked="0"/>
    </xf>
    <xf numFmtId="10" fontId="11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5" xfId="0" applyNumberFormat="1" applyFont="1" applyBorder="1" applyAlignment="1" applyProtection="1">
      <alignment horizontal="right" vertical="center"/>
      <protection locked="0"/>
    </xf>
    <xf numFmtId="165" fontId="1" fillId="0" borderId="25" xfId="0" applyNumberFormat="1" applyFont="1" applyBorder="1" applyAlignment="1" applyProtection="1">
      <alignment horizontal="right" vertical="center"/>
      <protection locked="0"/>
    </xf>
    <xf numFmtId="165" fontId="11" fillId="6" borderId="25" xfId="0" applyNumberFormat="1" applyFont="1" applyFill="1" applyBorder="1" applyAlignment="1" applyProtection="1">
      <alignment horizontal="right" vertical="center"/>
      <protection locked="0"/>
    </xf>
    <xf numFmtId="165" fontId="11" fillId="9" borderId="25" xfId="0" applyNumberFormat="1" applyFont="1" applyFill="1" applyBorder="1" applyAlignment="1" applyProtection="1">
      <alignment horizontal="right" vertical="center"/>
      <protection locked="0"/>
    </xf>
    <xf numFmtId="164" fontId="1" fillId="9" borderId="25" xfId="0" applyNumberFormat="1" applyFont="1" applyFill="1" applyBorder="1" applyAlignment="1" applyProtection="1">
      <alignment horizontal="right" vertical="center"/>
      <protection locked="0"/>
    </xf>
    <xf numFmtId="165" fontId="30" fillId="9" borderId="25" xfId="0" applyNumberFormat="1" applyFont="1" applyFill="1" applyBorder="1" applyAlignment="1" applyProtection="1">
      <alignment horizontal="right" vertical="center"/>
      <protection locked="0"/>
    </xf>
    <xf numFmtId="10" fontId="11" fillId="9" borderId="25" xfId="0" applyNumberFormat="1" applyFont="1" applyFill="1" applyBorder="1" applyAlignment="1" applyProtection="1">
      <alignment horizontal="center" vertical="center"/>
      <protection locked="0"/>
    </xf>
    <xf numFmtId="165" fontId="11" fillId="14" borderId="25" xfId="0" applyNumberFormat="1" applyFont="1" applyFill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164" fontId="8" fillId="13" borderId="25" xfId="0" applyNumberFormat="1" applyFont="1" applyFill="1" applyBorder="1" applyAlignment="1" applyProtection="1">
      <alignment horizontal="center" vertical="center" wrapText="1"/>
      <protection locked="0"/>
    </xf>
    <xf numFmtId="164" fontId="4" fillId="13" borderId="28" xfId="0" applyNumberFormat="1" applyFont="1" applyFill="1" applyBorder="1" applyAlignment="1" applyProtection="1">
      <alignment horizontal="left" vertical="center"/>
      <protection locked="0"/>
    </xf>
    <xf numFmtId="164" fontId="9" fillId="13" borderId="29" xfId="0" applyNumberFormat="1" applyFont="1" applyFill="1" applyBorder="1" applyAlignment="1" applyProtection="1">
      <alignment horizontal="center" vertical="center"/>
      <protection locked="0"/>
    </xf>
    <xf numFmtId="10" fontId="1" fillId="13" borderId="25" xfId="0" applyNumberFormat="1" applyFont="1" applyFill="1" applyBorder="1" applyAlignment="1" applyProtection="1">
      <alignment horizontal="center" vertical="center" wrapText="1"/>
      <protection locked="0"/>
    </xf>
    <xf numFmtId="164" fontId="28" fillId="13" borderId="25" xfId="0" applyNumberFormat="1" applyFont="1" applyFill="1" applyBorder="1" applyAlignment="1" applyProtection="1">
      <alignment horizontal="right" vertical="center"/>
      <protection locked="0"/>
    </xf>
    <xf numFmtId="0" fontId="11" fillId="6" borderId="25" xfId="0" applyFont="1" applyFill="1" applyBorder="1" applyAlignment="1" applyProtection="1">
      <alignment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165" fontId="11" fillId="9" borderId="30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27" xfId="0" applyNumberFormat="1" applyFont="1" applyBorder="1" applyAlignment="1" applyProtection="1">
      <alignment horizontal="right" vertical="center"/>
      <protection locked="0"/>
    </xf>
    <xf numFmtId="165" fontId="11" fillId="9" borderId="30" xfId="0" applyNumberFormat="1" applyFont="1" applyFill="1" applyBorder="1" applyAlignment="1" applyProtection="1">
      <alignment horizontal="right" vertical="center"/>
      <protection locked="0"/>
    </xf>
    <xf numFmtId="164" fontId="1" fillId="9" borderId="30" xfId="0" applyNumberFormat="1" applyFont="1" applyFill="1" applyBorder="1" applyAlignment="1" applyProtection="1">
      <alignment horizontal="right" vertical="center"/>
      <protection locked="0"/>
    </xf>
    <xf numFmtId="165" fontId="30" fillId="9" borderId="30" xfId="0" applyNumberFormat="1" applyFont="1" applyFill="1" applyBorder="1" applyAlignment="1" applyProtection="1">
      <alignment horizontal="right" vertical="center"/>
      <protection locked="0"/>
    </xf>
    <xf numFmtId="165" fontId="11" fillId="14" borderId="30" xfId="0" applyNumberFormat="1" applyFont="1" applyFill="1" applyBorder="1" applyAlignment="1" applyProtection="1">
      <alignment horizontal="right" vertical="center"/>
      <protection locked="0"/>
    </xf>
    <xf numFmtId="0" fontId="1" fillId="0" borderId="25" xfId="0" applyFont="1" applyBorder="1" applyAlignment="1" applyProtection="1">
      <alignment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/>
      <protection locked="0"/>
    </xf>
    <xf numFmtId="0" fontId="11" fillId="6" borderId="25" xfId="0" applyFont="1" applyFill="1" applyBorder="1" applyAlignment="1" applyProtection="1">
      <alignment horizontal="center" vertical="center" wrapText="1"/>
      <protection locked="0"/>
    </xf>
    <xf numFmtId="0" fontId="11" fillId="6" borderId="25" xfId="0" applyFont="1" applyFill="1" applyBorder="1" applyAlignment="1" applyProtection="1">
      <alignment vertical="center" wrapText="1"/>
      <protection locked="0"/>
    </xf>
    <xf numFmtId="0" fontId="10" fillId="6" borderId="30" xfId="0" applyFont="1" applyFill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vertical="center" wrapText="1"/>
      <protection locked="0"/>
    </xf>
    <xf numFmtId="165" fontId="11" fillId="9" borderId="26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vertical="center" wrapText="1"/>
      <protection locked="0"/>
    </xf>
    <xf numFmtId="165" fontId="11" fillId="9" borderId="32" xfId="0" applyNumberFormat="1" applyFont="1" applyFill="1" applyBorder="1" applyAlignment="1" applyProtection="1">
      <alignment horizontal="right" vertical="center" wrapText="1"/>
      <protection locked="0"/>
    </xf>
    <xf numFmtId="165" fontId="1" fillId="14" borderId="30" xfId="0" applyNumberFormat="1" applyFont="1" applyFill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165" fontId="11" fillId="9" borderId="17" xfId="0" applyNumberFormat="1" applyFont="1" applyFill="1" applyBorder="1" applyAlignment="1" applyProtection="1">
      <alignment horizontal="right" vertical="center" wrapText="1"/>
      <protection locked="0"/>
    </xf>
    <xf numFmtId="165" fontId="12" fillId="14" borderId="25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13" borderId="30" xfId="0" applyFont="1" applyFill="1" applyBorder="1" applyAlignment="1" applyProtection="1">
      <alignment horizontal="center" vertical="center" wrapText="1"/>
      <protection locked="0"/>
    </xf>
    <xf numFmtId="0" fontId="1" fillId="13" borderId="29" xfId="0" applyFont="1" applyFill="1" applyBorder="1" applyAlignment="1" applyProtection="1">
      <alignment vertical="center"/>
      <protection locked="0"/>
    </xf>
    <xf numFmtId="0" fontId="9" fillId="13" borderId="29" xfId="0" applyFont="1" applyFill="1" applyBorder="1" applyAlignment="1" applyProtection="1">
      <alignment horizontal="left" vertical="center"/>
      <protection locked="0"/>
    </xf>
    <xf numFmtId="0" fontId="8" fillId="11" borderId="25" xfId="0" applyFont="1" applyFill="1" applyBorder="1" applyAlignment="1" applyProtection="1">
      <alignment horizontal="center" vertical="center" wrapText="1"/>
      <protection locked="0"/>
    </xf>
    <xf numFmtId="0" fontId="4" fillId="11" borderId="25" xfId="0" applyFont="1" applyFill="1" applyBorder="1" applyAlignment="1" applyProtection="1">
      <alignment horizontal="center" vertical="center"/>
      <protection locked="0"/>
    </xf>
    <xf numFmtId="0" fontId="1" fillId="11" borderId="25" xfId="0" applyFont="1" applyFill="1" applyBorder="1" applyAlignment="1" applyProtection="1">
      <alignment horizontal="center" vertical="center" wrapText="1"/>
      <protection locked="0"/>
    </xf>
    <xf numFmtId="0" fontId="1" fillId="11" borderId="25" xfId="0" applyFont="1" applyFill="1" applyBorder="1" applyAlignment="1" applyProtection="1">
      <alignment vertical="center" wrapText="1"/>
      <protection locked="0"/>
    </xf>
    <xf numFmtId="165" fontId="1" fillId="11" borderId="25" xfId="0" applyNumberFormat="1" applyFont="1" applyFill="1" applyBorder="1" applyAlignment="1" applyProtection="1">
      <alignment horizontal="right" vertical="center" wrapText="1"/>
      <protection locked="0"/>
    </xf>
    <xf numFmtId="10" fontId="1" fillId="12" borderId="25" xfId="0" applyNumberFormat="1" applyFont="1" applyFill="1" applyBorder="1" applyAlignment="1" applyProtection="1">
      <alignment horizontal="center" vertical="center" wrapText="1"/>
      <protection locked="0"/>
    </xf>
    <xf numFmtId="165" fontId="28" fillId="11" borderId="25" xfId="0" applyNumberFormat="1" applyFont="1" applyFill="1" applyBorder="1" applyAlignment="1" applyProtection="1">
      <alignment horizontal="right" vertical="center" wrapText="1"/>
      <protection locked="0"/>
    </xf>
    <xf numFmtId="10" fontId="1" fillId="12" borderId="25" xfId="0" applyNumberFormat="1" applyFont="1" applyFill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right" vertical="center" wrapText="1"/>
      <protection locked="0"/>
    </xf>
    <xf numFmtId="0" fontId="10" fillId="14" borderId="25" xfId="0" applyFont="1" applyFill="1" applyBorder="1" applyAlignment="1" applyProtection="1">
      <alignment horizontal="center" vertical="center" wrapText="1"/>
      <protection locked="0"/>
    </xf>
    <xf numFmtId="0" fontId="3" fillId="14" borderId="25" xfId="0" applyFont="1" applyFill="1" applyBorder="1" applyAlignment="1" applyProtection="1">
      <alignment horizontal="center" vertical="center"/>
      <protection locked="0"/>
    </xf>
    <xf numFmtId="165" fontId="1" fillId="14" borderId="25" xfId="0" applyNumberFormat="1" applyFont="1" applyFill="1" applyBorder="1" applyAlignment="1" applyProtection="1">
      <alignment horizontal="right" vertical="center" wrapText="1"/>
      <protection locked="0"/>
    </xf>
    <xf numFmtId="165" fontId="11" fillId="14" borderId="25" xfId="0" applyNumberFormat="1" applyFont="1" applyFill="1" applyBorder="1" applyAlignment="1" applyProtection="1">
      <alignment horizontal="right" vertical="center" wrapText="1"/>
      <protection locked="0"/>
    </xf>
    <xf numFmtId="0" fontId="11" fillId="14" borderId="25" xfId="0" applyFont="1" applyFill="1" applyBorder="1" applyAlignment="1" applyProtection="1">
      <alignment vertical="center" wrapText="1"/>
      <protection locked="0"/>
    </xf>
    <xf numFmtId="0" fontId="10" fillId="14" borderId="33" xfId="0" applyFont="1" applyFill="1" applyBorder="1" applyAlignment="1" applyProtection="1">
      <alignment horizontal="center" vertical="center" wrapText="1"/>
      <protection locked="0"/>
    </xf>
    <xf numFmtId="0" fontId="3" fillId="14" borderId="26" xfId="0" applyFont="1" applyFill="1" applyBorder="1" applyAlignment="1" applyProtection="1">
      <alignment horizontal="center" vertical="center" wrapText="1"/>
      <protection locked="0"/>
    </xf>
    <xf numFmtId="165" fontId="1" fillId="9" borderId="25" xfId="0" applyNumberFormat="1" applyFont="1" applyFill="1" applyBorder="1" applyAlignment="1" applyProtection="1">
      <alignment horizontal="right" vertical="center" wrapText="1"/>
      <protection locked="0"/>
    </xf>
    <xf numFmtId="164" fontId="11" fillId="9" borderId="25" xfId="0" applyNumberFormat="1" applyFont="1" applyFill="1" applyBorder="1" applyAlignment="1" applyProtection="1">
      <alignment horizontal="right" vertical="center"/>
      <protection locked="0"/>
    </xf>
    <xf numFmtId="164" fontId="30" fillId="9" borderId="25" xfId="0" applyNumberFormat="1" applyFont="1" applyFill="1" applyBorder="1" applyAlignment="1" applyProtection="1">
      <alignment horizontal="right" vertical="center"/>
      <protection locked="0"/>
    </xf>
    <xf numFmtId="0" fontId="3" fillId="14" borderId="25" xfId="0" applyFont="1" applyFill="1" applyBorder="1" applyAlignment="1" applyProtection="1">
      <alignment horizontal="center" vertical="center" wrapText="1"/>
      <protection locked="0"/>
    </xf>
    <xf numFmtId="0" fontId="3" fillId="14" borderId="30" xfId="0" applyFont="1" applyFill="1" applyBorder="1" applyAlignment="1" applyProtection="1">
      <alignment horizontal="center" vertical="center" wrapText="1"/>
      <protection locked="0"/>
    </xf>
    <xf numFmtId="164" fontId="1" fillId="14" borderId="25" xfId="0" applyNumberFormat="1" applyFont="1" applyFill="1" applyBorder="1" applyAlignment="1" applyProtection="1">
      <alignment horizontal="right" vertical="center"/>
      <protection locked="0"/>
    </xf>
    <xf numFmtId="164" fontId="11" fillId="14" borderId="25" xfId="0" applyNumberFormat="1" applyFont="1" applyFill="1" applyBorder="1" applyAlignment="1" applyProtection="1">
      <alignment horizontal="right" vertical="center"/>
      <protection locked="0"/>
    </xf>
    <xf numFmtId="164" fontId="14" fillId="14" borderId="25" xfId="0" applyNumberFormat="1" applyFont="1" applyFill="1" applyBorder="1" applyAlignment="1" applyProtection="1">
      <alignment horizontal="right" vertical="center"/>
      <protection locked="0"/>
    </xf>
    <xf numFmtId="0" fontId="10" fillId="14" borderId="30" xfId="0" applyFont="1" applyFill="1" applyBorder="1" applyAlignment="1" applyProtection="1">
      <alignment horizontal="center" vertical="center" wrapText="1"/>
      <protection locked="0"/>
    </xf>
    <xf numFmtId="0" fontId="1" fillId="14" borderId="25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right" vertical="center" wrapText="1"/>
      <protection locked="0"/>
    </xf>
    <xf numFmtId="10" fontId="1" fillId="11" borderId="25" xfId="0" applyNumberFormat="1" applyFont="1" applyFill="1" applyBorder="1" applyAlignment="1" applyProtection="1">
      <alignment horizontal="center" vertical="center" wrapText="1"/>
      <protection locked="0"/>
    </xf>
    <xf numFmtId="165" fontId="1" fillId="11" borderId="25" xfId="0" applyNumberFormat="1" applyFont="1" applyFill="1" applyBorder="1" applyAlignment="1" applyProtection="1">
      <alignment horizontal="right" vertical="center"/>
      <protection locked="0"/>
    </xf>
    <xf numFmtId="164" fontId="1" fillId="11" borderId="25" xfId="0" applyNumberFormat="1" applyFont="1" applyFill="1" applyBorder="1" applyAlignment="1" applyProtection="1">
      <alignment horizontal="right" vertical="center"/>
      <protection locked="0"/>
    </xf>
    <xf numFmtId="165" fontId="28" fillId="11" borderId="25" xfId="0" applyNumberFormat="1" applyFont="1" applyFill="1" applyBorder="1" applyAlignment="1" applyProtection="1">
      <alignment horizontal="right" vertical="center"/>
      <protection locked="0"/>
    </xf>
    <xf numFmtId="10" fontId="1" fillId="11" borderId="25" xfId="0" applyNumberFormat="1" applyFont="1" applyFill="1" applyBorder="1" applyAlignment="1" applyProtection="1">
      <alignment horizontal="center" vertical="center"/>
      <protection locked="0"/>
    </xf>
    <xf numFmtId="0" fontId="4" fillId="11" borderId="4" xfId="0" applyFont="1" applyFill="1" applyBorder="1" applyProtection="1"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65" fontId="11" fillId="15" borderId="25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25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0" fontId="4" fillId="11" borderId="25" xfId="0" applyFont="1" applyFill="1" applyBorder="1" applyAlignment="1" applyProtection="1">
      <alignment horizontal="center" vertical="center" wrapText="1"/>
      <protection locked="0"/>
    </xf>
    <xf numFmtId="0" fontId="1" fillId="12" borderId="25" xfId="0" applyFont="1" applyFill="1" applyBorder="1" applyAlignment="1" applyProtection="1">
      <alignment horizontal="center" vertical="center" wrapText="1"/>
      <protection locked="0"/>
    </xf>
    <xf numFmtId="164" fontId="11" fillId="6" borderId="25" xfId="0" applyNumberFormat="1" applyFont="1" applyFill="1" applyBorder="1" applyAlignment="1" applyProtection="1">
      <alignment horizontal="right" vertical="center"/>
      <protection locked="0"/>
    </xf>
    <xf numFmtId="164" fontId="1" fillId="0" borderId="25" xfId="0" applyNumberFormat="1" applyFont="1" applyBorder="1" applyAlignment="1" applyProtection="1">
      <alignment horizontal="right" vertical="center"/>
      <protection locked="0"/>
    </xf>
    <xf numFmtId="164" fontId="11" fillId="0" borderId="25" xfId="0" applyNumberFormat="1" applyFont="1" applyBorder="1" applyAlignment="1" applyProtection="1">
      <alignment horizontal="right" vertical="center"/>
      <protection locked="0"/>
    </xf>
    <xf numFmtId="164" fontId="1" fillId="6" borderId="25" xfId="0" applyNumberFormat="1" applyFont="1" applyFill="1" applyBorder="1" applyAlignment="1" applyProtection="1">
      <alignment horizontal="right" vertical="center"/>
      <protection locked="0"/>
    </xf>
    <xf numFmtId="0" fontId="8" fillId="11" borderId="30" xfId="0" applyFont="1" applyFill="1" applyBorder="1" applyAlignment="1" applyProtection="1">
      <alignment horizontal="center" vertical="center" wrapText="1"/>
      <protection locked="0"/>
    </xf>
    <xf numFmtId="165" fontId="11" fillId="24" borderId="25" xfId="0" applyNumberFormat="1" applyFont="1" applyFill="1" applyBorder="1" applyAlignment="1" applyProtection="1">
      <alignment horizontal="right" vertical="center" wrapText="1"/>
      <protection locked="0"/>
    </xf>
    <xf numFmtId="165" fontId="11" fillId="25" borderId="2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8" fillId="14" borderId="25" xfId="0" applyFont="1" applyFill="1" applyBorder="1" applyAlignment="1" applyProtection="1">
      <alignment horizontal="center" vertical="center" wrapText="1"/>
      <protection locked="0"/>
    </xf>
    <xf numFmtId="0" fontId="4" fillId="14" borderId="25" xfId="0" applyFont="1" applyFill="1" applyBorder="1" applyAlignment="1" applyProtection="1">
      <alignment horizontal="center" vertical="center"/>
      <protection locked="0"/>
    </xf>
    <xf numFmtId="165" fontId="1" fillId="14" borderId="25" xfId="0" applyNumberFormat="1" applyFont="1" applyFill="1" applyBorder="1" applyAlignment="1" applyProtection="1">
      <alignment horizontal="right" vertical="center"/>
      <protection locked="0"/>
    </xf>
    <xf numFmtId="0" fontId="15" fillId="11" borderId="25" xfId="0" applyFont="1" applyFill="1" applyBorder="1" applyAlignment="1" applyProtection="1">
      <alignment horizontal="center" vertical="center" wrapText="1"/>
      <protection locked="0"/>
    </xf>
    <xf numFmtId="0" fontId="15" fillId="8" borderId="25" xfId="0" applyFont="1" applyFill="1" applyBorder="1" applyAlignment="1" applyProtection="1">
      <alignment horizontal="center" vertical="center" wrapText="1"/>
      <protection locked="0"/>
    </xf>
    <xf numFmtId="0" fontId="4" fillId="8" borderId="25" xfId="0" applyFont="1" applyFill="1" applyBorder="1" applyAlignment="1" applyProtection="1">
      <alignment horizontal="center" vertical="center" wrapText="1"/>
      <protection locked="0"/>
    </xf>
    <xf numFmtId="0" fontId="1" fillId="8" borderId="25" xfId="0" applyFont="1" applyFill="1" applyBorder="1" applyAlignment="1" applyProtection="1">
      <alignment vertical="center" wrapText="1"/>
      <protection locked="0"/>
    </xf>
    <xf numFmtId="10" fontId="1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1" fillId="8" borderId="25" xfId="0" applyNumberFormat="1" applyFont="1" applyFill="1" applyBorder="1" applyAlignment="1" applyProtection="1">
      <alignment horizontal="right" vertical="center" wrapText="1"/>
      <protection locked="0"/>
    </xf>
    <xf numFmtId="165" fontId="28" fillId="9" borderId="25" xfId="0" applyNumberFormat="1" applyFont="1" applyFill="1" applyBorder="1" applyAlignment="1" applyProtection="1">
      <alignment horizontal="right" vertical="center" wrapText="1"/>
      <protection locked="0"/>
    </xf>
    <xf numFmtId="165" fontId="11" fillId="9" borderId="33" xfId="0" applyNumberFormat="1" applyFont="1" applyFill="1" applyBorder="1" applyAlignment="1" applyProtection="1">
      <alignment horizontal="right" vertical="center" wrapText="1"/>
      <protection locked="0"/>
    </xf>
    <xf numFmtId="165" fontId="11" fillId="9" borderId="28" xfId="0" applyNumberFormat="1" applyFont="1" applyFill="1" applyBorder="1" applyAlignment="1" applyProtection="1">
      <alignment horizontal="right" vertical="center" wrapText="1"/>
      <protection locked="0"/>
    </xf>
    <xf numFmtId="0" fontId="3" fillId="9" borderId="25" xfId="0" applyFont="1" applyFill="1" applyBorder="1" applyAlignment="1" applyProtection="1">
      <alignment vertical="center"/>
      <protection locked="0"/>
    </xf>
    <xf numFmtId="10" fontId="11" fillId="9" borderId="26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vertical="center" wrapText="1"/>
      <protection locked="0"/>
    </xf>
    <xf numFmtId="0" fontId="1" fillId="6" borderId="25" xfId="0" applyFont="1" applyFill="1" applyBorder="1" applyAlignment="1" applyProtection="1">
      <alignment vertical="center" wrapText="1"/>
      <protection locked="0"/>
    </xf>
    <xf numFmtId="165" fontId="11" fillId="0" borderId="25" xfId="0" applyNumberFormat="1" applyFont="1" applyBorder="1" applyAlignment="1" applyProtection="1">
      <alignment horizontal="right"/>
      <protection locked="0"/>
    </xf>
    <xf numFmtId="165" fontId="11" fillId="0" borderId="27" xfId="0" applyNumberFormat="1" applyFont="1" applyBorder="1" applyAlignment="1" applyProtection="1">
      <alignment horizontal="right"/>
      <protection locked="0"/>
    </xf>
    <xf numFmtId="0" fontId="4" fillId="8" borderId="25" xfId="0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Protection="1">
      <protection locked="0"/>
    </xf>
    <xf numFmtId="0" fontId="15" fillId="12" borderId="25" xfId="0" applyFont="1" applyFill="1" applyBorder="1" applyAlignment="1" applyProtection="1">
      <alignment horizontal="center" vertical="center" wrapText="1"/>
      <protection locked="0"/>
    </xf>
    <xf numFmtId="0" fontId="4" fillId="12" borderId="25" xfId="0" applyFont="1" applyFill="1" applyBorder="1" applyAlignment="1" applyProtection="1">
      <alignment horizontal="center" vertical="center"/>
      <protection locked="0"/>
    </xf>
    <xf numFmtId="0" fontId="1" fillId="12" borderId="25" xfId="0" applyFont="1" applyFill="1" applyBorder="1" applyAlignment="1" applyProtection="1">
      <alignment vertical="center" wrapText="1"/>
      <protection locked="0"/>
    </xf>
    <xf numFmtId="165" fontId="1" fillId="12" borderId="25" xfId="0" applyNumberFormat="1" applyFont="1" applyFill="1" applyBorder="1" applyAlignment="1" applyProtection="1">
      <alignment horizontal="right" vertical="center" wrapText="1"/>
      <protection locked="0"/>
    </xf>
    <xf numFmtId="165" fontId="28" fillId="12" borderId="2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5" fillId="11" borderId="30" xfId="0" applyFont="1" applyFill="1" applyBorder="1" applyAlignment="1" applyProtection="1">
      <alignment horizontal="center" vertical="center" wrapText="1"/>
      <protection locked="0"/>
    </xf>
    <xf numFmtId="0" fontId="15" fillId="15" borderId="25" xfId="0" applyFont="1" applyFill="1" applyBorder="1" applyAlignment="1" applyProtection="1">
      <alignment horizontal="center" vertical="center" wrapText="1"/>
      <protection locked="0"/>
    </xf>
    <xf numFmtId="0" fontId="4" fillId="15" borderId="25" xfId="0" applyFont="1" applyFill="1" applyBorder="1" applyAlignment="1" applyProtection="1">
      <alignment horizontal="center" vertical="center"/>
      <protection locked="0"/>
    </xf>
    <xf numFmtId="0" fontId="1" fillId="15" borderId="25" xfId="0" applyFont="1" applyFill="1" applyBorder="1" applyAlignment="1" applyProtection="1">
      <alignment horizontal="center" vertical="center" wrapText="1"/>
      <protection locked="0"/>
    </xf>
    <xf numFmtId="0" fontId="1" fillId="15" borderId="25" xfId="0" applyFont="1" applyFill="1" applyBorder="1" applyAlignment="1" applyProtection="1">
      <alignment vertical="center" wrapText="1"/>
      <protection locked="0"/>
    </xf>
    <xf numFmtId="165" fontId="1" fillId="15" borderId="25" xfId="0" applyNumberFormat="1" applyFont="1" applyFill="1" applyBorder="1" applyAlignment="1" applyProtection="1">
      <alignment horizontal="right" vertical="center" wrapText="1"/>
      <protection locked="0"/>
    </xf>
    <xf numFmtId="10" fontId="1" fillId="15" borderId="25" xfId="0" applyNumberFormat="1" applyFont="1" applyFill="1" applyBorder="1" applyAlignment="1" applyProtection="1">
      <alignment horizontal="center" vertical="center" wrapText="1"/>
      <protection locked="0"/>
    </xf>
    <xf numFmtId="165" fontId="28" fillId="15" borderId="2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164" fontId="17" fillId="6" borderId="25" xfId="0" applyNumberFormat="1" applyFont="1" applyFill="1" applyBorder="1" applyAlignment="1" applyProtection="1">
      <alignment horizontal="right" vertical="center"/>
      <protection locked="0"/>
    </xf>
    <xf numFmtId="0" fontId="18" fillId="8" borderId="25" xfId="0" applyFont="1" applyFill="1" applyBorder="1" applyAlignment="1" applyProtection="1">
      <alignment horizontal="center" vertical="center" wrapText="1"/>
      <protection locked="0"/>
    </xf>
    <xf numFmtId="0" fontId="19" fillId="12" borderId="25" xfId="0" applyFont="1" applyFill="1" applyBorder="1" applyAlignment="1" applyProtection="1">
      <alignment horizontal="center" vertical="center" wrapText="1"/>
      <protection locked="0"/>
    </xf>
    <xf numFmtId="164" fontId="20" fillId="14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7" fontId="1" fillId="16" borderId="25" xfId="0" applyNumberFormat="1" applyFont="1" applyFill="1" applyBorder="1" applyAlignment="1" applyProtection="1">
      <alignment horizontal="right" vertical="center" wrapText="1"/>
      <protection locked="0"/>
    </xf>
    <xf numFmtId="167" fontId="1" fillId="16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16" borderId="25" xfId="0" applyNumberFormat="1" applyFont="1" applyFill="1" applyBorder="1" applyAlignment="1" applyProtection="1">
      <alignment horizontal="center" vertical="center"/>
      <protection locked="0"/>
    </xf>
    <xf numFmtId="164" fontId="28" fillId="16" borderId="25" xfId="0" applyNumberFormat="1" applyFont="1" applyFill="1" applyBorder="1" applyAlignment="1" applyProtection="1">
      <alignment horizontal="center" vertical="center"/>
      <protection locked="0"/>
    </xf>
    <xf numFmtId="164" fontId="1" fillId="14" borderId="4" xfId="0" applyNumberFormat="1" applyFont="1" applyFill="1" applyBorder="1" applyAlignment="1" applyProtection="1">
      <alignment horizontal="center" vertical="center"/>
      <protection locked="0"/>
    </xf>
    <xf numFmtId="10" fontId="1" fillId="14" borderId="4" xfId="0" applyNumberFormat="1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168" fontId="3" fillId="0" borderId="0" xfId="0" applyNumberFormat="1" applyFont="1" applyAlignment="1" applyProtection="1">
      <alignment vertical="center"/>
      <protection locked="0"/>
    </xf>
    <xf numFmtId="168" fontId="11" fillId="0" borderId="0" xfId="0" applyNumberFormat="1" applyFont="1" applyAlignment="1" applyProtection="1">
      <alignment vertical="center"/>
      <protection locked="0"/>
    </xf>
    <xf numFmtId="0" fontId="1" fillId="9" borderId="25" xfId="0" applyFont="1" applyFill="1" applyBorder="1" applyAlignment="1" applyProtection="1">
      <alignment horizontal="right" vertical="center"/>
      <protection locked="0"/>
    </xf>
    <xf numFmtId="0" fontId="1" fillId="21" borderId="25" xfId="0" applyFont="1" applyFill="1" applyBorder="1" applyAlignment="1" applyProtection="1">
      <alignment horizontal="center" vertical="center"/>
      <protection locked="0"/>
    </xf>
    <xf numFmtId="164" fontId="28" fillId="9" borderId="25" xfId="0" applyNumberFormat="1" applyFont="1" applyFill="1" applyBorder="1" applyAlignment="1" applyProtection="1">
      <alignment horizontal="right" vertical="center"/>
      <protection locked="0"/>
    </xf>
    <xf numFmtId="164" fontId="1" fillId="4" borderId="25" xfId="0" applyNumberFormat="1" applyFont="1" applyFill="1" applyBorder="1" applyAlignment="1" applyProtection="1">
      <alignment horizontal="right" vertical="center"/>
      <protection locked="0"/>
    </xf>
    <xf numFmtId="164" fontId="1" fillId="4" borderId="25" xfId="0" applyNumberFormat="1" applyFont="1" applyFill="1" applyBorder="1" applyAlignment="1" applyProtection="1">
      <alignment horizontal="right" vertical="center" wrapText="1"/>
      <protection locked="0"/>
    </xf>
    <xf numFmtId="168" fontId="10" fillId="0" borderId="0" xfId="0" applyNumberFormat="1" applyFont="1" applyAlignment="1" applyProtection="1">
      <alignment horizontal="center" vertical="center" wrapText="1"/>
      <protection locked="0"/>
    </xf>
    <xf numFmtId="164" fontId="12" fillId="14" borderId="25" xfId="0" applyNumberFormat="1" applyFont="1" applyFill="1" applyBorder="1" applyAlignment="1" applyProtection="1">
      <alignment horizontal="right" vertical="center"/>
      <protection locked="0"/>
    </xf>
    <xf numFmtId="169" fontId="11" fillId="14" borderId="25" xfId="0" applyNumberFormat="1" applyFont="1" applyFill="1" applyBorder="1" applyAlignment="1" applyProtection="1">
      <alignment horizontal="right" vertical="center"/>
      <protection locked="0"/>
    </xf>
    <xf numFmtId="169" fontId="1" fillId="4" borderId="25" xfId="0" applyNumberFormat="1" applyFont="1" applyFill="1" applyBorder="1" applyAlignment="1" applyProtection="1">
      <alignment horizontal="right" vertical="center"/>
      <protection locked="0"/>
    </xf>
    <xf numFmtId="0" fontId="1" fillId="4" borderId="25" xfId="0" applyFont="1" applyFill="1" applyBorder="1" applyAlignment="1" applyProtection="1">
      <alignment horizontal="right" vertical="center"/>
      <protection locked="0"/>
    </xf>
    <xf numFmtId="0" fontId="1" fillId="22" borderId="25" xfId="0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4" fontId="1" fillId="14" borderId="4" xfId="0" applyNumberFormat="1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169" fontId="1" fillId="6" borderId="4" xfId="0" applyNumberFormat="1" applyFont="1" applyFill="1" applyBorder="1" applyAlignment="1" applyProtection="1">
      <alignment horizontal="right" vertical="center"/>
      <protection locked="0"/>
    </xf>
    <xf numFmtId="0" fontId="11" fillId="14" borderId="4" xfId="0" applyFont="1" applyFill="1" applyBorder="1" applyAlignment="1" applyProtection="1">
      <alignment horizontal="right" vertical="center"/>
      <protection locked="0"/>
    </xf>
    <xf numFmtId="0" fontId="1" fillId="17" borderId="25" xfId="0" applyFont="1" applyFill="1" applyBorder="1" applyAlignment="1" applyProtection="1">
      <alignment horizontal="right" vertical="center"/>
      <protection locked="0"/>
    </xf>
    <xf numFmtId="165" fontId="1" fillId="17" borderId="25" xfId="0" applyNumberFormat="1" applyFont="1" applyFill="1" applyBorder="1" applyAlignment="1" applyProtection="1">
      <alignment horizontal="right" vertical="center"/>
      <protection locked="0"/>
    </xf>
    <xf numFmtId="10" fontId="1" fillId="17" borderId="25" xfId="0" applyNumberFormat="1" applyFont="1" applyFill="1" applyBorder="1" applyAlignment="1" applyProtection="1">
      <alignment horizontal="center" vertical="center"/>
      <protection locked="0"/>
    </xf>
    <xf numFmtId="164" fontId="28" fillId="14" borderId="4" xfId="0" applyNumberFormat="1" applyFont="1" applyFill="1" applyBorder="1" applyAlignment="1" applyProtection="1">
      <alignment horizontal="right" vertical="center"/>
      <protection locked="0"/>
    </xf>
    <xf numFmtId="164" fontId="1" fillId="17" borderId="25" xfId="0" applyNumberFormat="1" applyFont="1" applyFill="1" applyBorder="1" applyAlignment="1" applyProtection="1">
      <alignment horizontal="right" vertical="center"/>
      <protection locked="0"/>
    </xf>
    <xf numFmtId="165" fontId="1" fillId="8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right" vertical="center"/>
      <protection locked="0"/>
    </xf>
    <xf numFmtId="164" fontId="1" fillId="2" borderId="25" xfId="0" applyNumberFormat="1" applyFont="1" applyFill="1" applyBorder="1" applyAlignment="1" applyProtection="1">
      <alignment horizontal="right" vertical="center"/>
      <protection locked="0"/>
    </xf>
    <xf numFmtId="1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0" fontId="11" fillId="0" borderId="0" xfId="0" applyNumberFormat="1" applyFont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right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165" fontId="1" fillId="16" borderId="25" xfId="0" applyNumberFormat="1" applyFont="1" applyFill="1" applyBorder="1" applyAlignment="1" applyProtection="1">
      <alignment horizontal="right" vertical="center"/>
      <protection locked="0"/>
    </xf>
    <xf numFmtId="10" fontId="1" fillId="16" borderId="25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vertical="center"/>
      <protection locked="0"/>
    </xf>
    <xf numFmtId="0" fontId="11" fillId="6" borderId="4" xfId="0" applyFont="1" applyFill="1" applyBorder="1" applyAlignment="1" applyProtection="1">
      <alignment vertical="center"/>
      <protection locked="0"/>
    </xf>
    <xf numFmtId="170" fontId="11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21" fillId="6" borderId="4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9" fillId="0" borderId="0" xfId="0" applyFont="1" applyAlignment="1" applyProtection="1">
      <alignment horizontal="right" vertical="center"/>
      <protection locked="0"/>
    </xf>
    <xf numFmtId="0" fontId="3" fillId="14" borderId="4" xfId="0" applyFont="1" applyFill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protection locked="0"/>
    </xf>
    <xf numFmtId="0" fontId="3" fillId="23" borderId="4" xfId="0" applyFont="1" applyFill="1" applyBorder="1" applyProtection="1">
      <protection locked="0"/>
    </xf>
    <xf numFmtId="0" fontId="4" fillId="23" borderId="4" xfId="0" applyFont="1" applyFill="1" applyBorder="1" applyProtection="1">
      <protection locked="0"/>
    </xf>
    <xf numFmtId="165" fontId="4" fillId="23" borderId="4" xfId="0" applyNumberFormat="1" applyFont="1" applyFill="1" applyBorder="1" applyAlignment="1" applyProtection="1">
      <alignment horizontal="right"/>
      <protection locked="0"/>
    </xf>
    <xf numFmtId="164" fontId="4" fillId="23" borderId="4" xfId="0" applyNumberFormat="1" applyFont="1" applyFill="1" applyBorder="1" applyAlignment="1" applyProtection="1">
      <alignment horizontal="left"/>
      <protection locked="0"/>
    </xf>
    <xf numFmtId="164" fontId="4" fillId="23" borderId="4" xfId="0" applyNumberFormat="1" applyFont="1" applyFill="1" applyBorder="1" applyAlignment="1" applyProtection="1">
      <alignment horizontal="right"/>
      <protection locked="0"/>
    </xf>
    <xf numFmtId="0" fontId="4" fillId="23" borderId="4" xfId="0" applyFont="1" applyFill="1" applyBorder="1" applyAlignment="1" applyProtection="1">
      <alignment horizontal="left"/>
      <protection locked="0"/>
    </xf>
    <xf numFmtId="0" fontId="10" fillId="23" borderId="4" xfId="0" applyFont="1" applyFill="1" applyBorder="1" applyProtection="1">
      <protection locked="0"/>
    </xf>
    <xf numFmtId="0" fontId="10" fillId="23" borderId="4" xfId="0" applyFont="1" applyFill="1" applyBorder="1" applyAlignment="1" applyProtection="1">
      <alignment horizontal="right"/>
      <protection locked="0"/>
    </xf>
    <xf numFmtId="165" fontId="4" fillId="23" borderId="4" xfId="0" applyNumberFormat="1" applyFont="1" applyFill="1" applyBorder="1" applyProtection="1">
      <protection locked="0"/>
    </xf>
    <xf numFmtId="165" fontId="10" fillId="23" borderId="4" xfId="0" applyNumberFormat="1" applyFont="1" applyFill="1" applyBorder="1" applyProtection="1">
      <protection locked="0"/>
    </xf>
    <xf numFmtId="164" fontId="10" fillId="23" borderId="4" xfId="0" applyNumberFormat="1" applyFont="1" applyFill="1" applyBorder="1" applyProtection="1">
      <protection locked="0"/>
    </xf>
    <xf numFmtId="164" fontId="4" fillId="23" borderId="4" xfId="0" applyNumberFormat="1" applyFont="1" applyFill="1" applyBorder="1" applyProtection="1">
      <protection locked="0"/>
    </xf>
    <xf numFmtId="169" fontId="10" fillId="23" borderId="4" xfId="0" applyNumberFormat="1" applyFont="1" applyFill="1" applyBorder="1" applyProtection="1">
      <protection locked="0"/>
    </xf>
    <xf numFmtId="0" fontId="22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4" fillId="23" borderId="4" xfId="0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164" fontId="4" fillId="5" borderId="4" xfId="0" applyNumberFormat="1" applyFont="1" applyFill="1" applyBorder="1" applyProtection="1">
      <protection locked="0"/>
    </xf>
    <xf numFmtId="10" fontId="4" fillId="5" borderId="4" xfId="0" applyNumberFormat="1" applyFont="1" applyFill="1" applyBorder="1" applyProtection="1">
      <protection locked="0"/>
    </xf>
    <xf numFmtId="165" fontId="4" fillId="5" borderId="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164" fontId="1" fillId="2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1" fillId="16" borderId="15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Protection="1">
      <protection locked="0"/>
    </xf>
    <xf numFmtId="0" fontId="1" fillId="8" borderId="15" xfId="0" applyFont="1" applyFill="1" applyBorder="1" applyAlignment="1" applyProtection="1">
      <alignment horizontal="left" vertical="center"/>
      <protection locked="0"/>
    </xf>
    <xf numFmtId="164" fontId="1" fillId="1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164" fontId="1" fillId="18" borderId="15" xfId="0" applyNumberFormat="1" applyFont="1" applyFill="1" applyBorder="1" applyAlignment="1" applyProtection="1">
      <alignment horizontal="right" vertical="center"/>
      <protection locked="0"/>
    </xf>
    <xf numFmtId="164" fontId="1" fillId="19" borderId="15" xfId="0" applyNumberFormat="1" applyFont="1" applyFill="1" applyBorder="1" applyAlignment="1" applyProtection="1">
      <alignment horizontal="center" vertical="center"/>
      <protection locked="0"/>
    </xf>
    <xf numFmtId="0" fontId="1" fillId="16" borderId="15" xfId="0" applyFont="1" applyFill="1" applyBorder="1" applyAlignment="1" applyProtection="1">
      <alignment horizontal="left" vertical="center"/>
      <protection locked="0"/>
    </xf>
    <xf numFmtId="164" fontId="1" fillId="16" borderId="15" xfId="0" applyNumberFormat="1" applyFont="1" applyFill="1" applyBorder="1" applyAlignment="1" applyProtection="1">
      <alignment horizontal="center" vertical="center"/>
      <protection locked="0"/>
    </xf>
    <xf numFmtId="164" fontId="1" fillId="17" borderId="15" xfId="0" applyNumberFormat="1" applyFont="1" applyFill="1" applyBorder="1" applyAlignment="1" applyProtection="1">
      <alignment horizontal="center" vertical="center"/>
      <protection locked="0"/>
    </xf>
    <xf numFmtId="164" fontId="1" fillId="11" borderId="21" xfId="0" applyNumberFormat="1" applyFont="1" applyFill="1" applyBorder="1" applyAlignment="1" applyProtection="1">
      <alignment horizontal="center" vertical="center"/>
      <protection locked="0"/>
    </xf>
    <xf numFmtId="164" fontId="28" fillId="11" borderId="21" xfId="0" applyNumberFormat="1" applyFont="1" applyFill="1" applyBorder="1" applyAlignment="1" applyProtection="1">
      <alignment horizontal="center" vertical="center"/>
      <protection locked="0"/>
    </xf>
    <xf numFmtId="0" fontId="29" fillId="0" borderId="22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164" fontId="1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5" xfId="0" applyFont="1" applyFill="1" applyBorder="1" applyAlignment="1" applyProtection="1">
      <alignment horizontal="center" vertical="center" wrapText="1"/>
      <protection locked="0"/>
    </xf>
    <xf numFmtId="0" fontId="6" fillId="9" borderId="15" xfId="0" applyFont="1" applyFill="1" applyBorder="1" applyAlignment="1" applyProtection="1">
      <alignment horizontal="center" vertical="center" wrapText="1"/>
      <protection locked="0"/>
    </xf>
    <xf numFmtId="0" fontId="6" fillId="8" borderId="15" xfId="0" applyFont="1" applyFill="1" applyBorder="1" applyAlignment="1" applyProtection="1">
      <alignment horizontal="center" vertical="center" wrapText="1"/>
      <protection locked="0"/>
    </xf>
    <xf numFmtId="164" fontId="1" fillId="1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164" fontId="1" fillId="11" borderId="15" xfId="0" applyNumberFormat="1" applyFont="1" applyFill="1" applyBorder="1" applyAlignment="1" applyProtection="1">
      <alignment horizontal="center" vertical="center"/>
      <protection locked="0"/>
    </xf>
    <xf numFmtId="164" fontId="1" fillId="10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Protection="1">
      <protection locked="0"/>
    </xf>
    <xf numFmtId="164" fontId="1" fillId="10" borderId="15" xfId="0" applyNumberFormat="1" applyFont="1" applyFill="1" applyBorder="1" applyAlignment="1" applyProtection="1">
      <alignment horizontal="center" vertical="center"/>
      <protection locked="0"/>
    </xf>
    <xf numFmtId="0" fontId="4" fillId="23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165" fontId="11" fillId="0" borderId="25" xfId="0" applyNumberFormat="1" applyFont="1" applyBorder="1" applyAlignment="1">
      <alignment horizontal="right" vertical="center"/>
    </xf>
    <xf numFmtId="165" fontId="11" fillId="6" borderId="2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6511-4364-AEE9-C36D22EC6F6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6511-4364-AEE9-C36D22EC6F6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6511-4364-AEE9-C36D22EC6F6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6511-4364-AEE9-C36D22EC6F61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6511-4364-AEE9-C36D22EC6F61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25000</c:v>
                </c:pt>
                <c:pt idx="1">
                  <c:v>2262546.77</c:v>
                </c:pt>
                <c:pt idx="2" formatCode="[$R$ -416]#,##0.00">
                  <c:v>417587.58</c:v>
                </c:pt>
                <c:pt idx="3" formatCode="[$R$ -416]#,##0.00">
                  <c:v>565264.89</c:v>
                </c:pt>
                <c:pt idx="4" formatCode="[$R$ -416]#,##0.00">
                  <c:v>1358465.96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1-4364-AEE9-C36D22EC6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[$R$-416]\ #,##0.00;[Red]\-[$R$-416]\ #,##0.00</c:formatCode>
                <c:ptCount val="4"/>
                <c:pt idx="0">
                  <c:v>3734259.4299999992</c:v>
                </c:pt>
                <c:pt idx="1">
                  <c:v>1572821.0699999998</c:v>
                </c:pt>
                <c:pt idx="2">
                  <c:v>2161429.8799999994</c:v>
                </c:pt>
                <c:pt idx="3" formatCode="[$R$ -416]#,##0.00">
                  <c:v>8.48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55D-4817-B967-8294E463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664960"/>
        <c:axId val="1243184140"/>
      </c:barChart>
      <c:catAx>
        <c:axId val="103766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43184140"/>
        <c:crosses val="autoZero"/>
        <c:auto val="1"/>
        <c:lblAlgn val="ctr"/>
        <c:lblOffset val="100"/>
        <c:noMultiLvlLbl val="1"/>
      </c:catAx>
      <c:valAx>
        <c:axId val="12431841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3766496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302-43DF-B732-F934B96B562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302-43DF-B732-F934B96B562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3302-43DF-B732-F934B96B562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3302-43DF-B732-F934B96B5622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3302-43DF-B732-F934B96B5622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'!$L$63:$L$67</c:f>
              <c:numCache>
                <c:formatCode>[$R$-416]\ #,##0.00;[Red]\-[$R$-416]\ #,##0.00</c:formatCode>
                <c:ptCount val="5"/>
                <c:pt idx="0">
                  <c:v>1622955</c:v>
                </c:pt>
                <c:pt idx="1">
                  <c:v>802000</c:v>
                </c:pt>
                <c:pt idx="2">
                  <c:v>203316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02-43DF-B732-F934B96B5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9F81-43F8-BE72-5E3B9CACE8EA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9F81-43F8-BE72-5E3B9CACE8EA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9F81-43F8-BE72-5E3B9CACE8EA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9F81-43F8-BE72-5E3B9CACE8EA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9F81-43F8-BE72-5E3B9CACE8EA}"/>
              </c:ext>
            </c:extLst>
          </c:dPt>
          <c:cat>
            <c:strRef>
              <c:f>'Gráficos '!$E$34:$E$38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'!$F$34:$F$38</c:f>
              <c:numCache>
                <c:formatCode>[$R$-416]\ #,##0.00;[Red]\-[$R$-416]\ #,##0.00</c:formatCode>
                <c:ptCount val="5"/>
                <c:pt idx="0" formatCode="[$R$ -416]#,##0.00">
                  <c:v>3000</c:v>
                </c:pt>
                <c:pt idx="1">
                  <c:v>192096.75999999998</c:v>
                </c:pt>
                <c:pt idx="2" formatCode="[$R$ -416]#,##0.00">
                  <c:v>81409.149999999994</c:v>
                </c:pt>
                <c:pt idx="3" formatCode="[$R$ -416]#,##0.00">
                  <c:v>14180</c:v>
                </c:pt>
                <c:pt idx="4" formatCode="[$R$ -416]#,##0.00">
                  <c:v>374023.56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81-43F8-BE72-5E3B9CAC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2876-482B-925D-04503EB7774A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2876-482B-925D-04503EB7774A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2876-482B-925D-04503EB7774A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2876-482B-925D-04503EB7774A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2876-482B-925D-04503EB7774A}"/>
              </c:ext>
            </c:extLst>
          </c:dPt>
          <c:cat>
            <c:strRef>
              <c:f>'Gráficos '!$H$34:$H$38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'!$I$34:$I$38</c:f>
              <c:numCache>
                <c:formatCode>[$R$-416]\ #,##0.00;[Red]\-[$R$-416]\ #,##0.00</c:formatCode>
                <c:ptCount val="5"/>
                <c:pt idx="0" formatCode="[$R$ -416]#,##0.00">
                  <c:v>326.82</c:v>
                </c:pt>
                <c:pt idx="1">
                  <c:v>51184.82</c:v>
                </c:pt>
                <c:pt idx="2" formatCode="[$R$ -416]#,##0.00">
                  <c:v>9787.8799999999992</c:v>
                </c:pt>
                <c:pt idx="3" formatCode="[$R$ -416]#,##0.00">
                  <c:v>728.04</c:v>
                </c:pt>
                <c:pt idx="4" formatCode="[$R$ -416]#,##0.00">
                  <c:v>149591.67999999999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76-482B-925D-04503EB77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4628865.2</c:v>
                </c:pt>
                <c:pt idx="1">
                  <c:v>1622955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039-4492-B6FB-0DF779278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245211"/>
        <c:axId val="1991942492"/>
      </c:barChart>
      <c:catAx>
        <c:axId val="8042452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91942492"/>
        <c:crosses val="autoZero"/>
        <c:auto val="1"/>
        <c:lblAlgn val="ctr"/>
        <c:lblOffset val="100"/>
        <c:noMultiLvlLbl val="1"/>
      </c:catAx>
      <c:valAx>
        <c:axId val="19919424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04245211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385738.76666666666</c:v>
                </c:pt>
                <c:pt idx="1">
                  <c:v>385738.76666666666</c:v>
                </c:pt>
                <c:pt idx="2">
                  <c:v>385738.76666666666</c:v>
                </c:pt>
                <c:pt idx="3">
                  <c:v>385738.76666666666</c:v>
                </c:pt>
                <c:pt idx="4">
                  <c:v>385738.76666666666</c:v>
                </c:pt>
                <c:pt idx="5">
                  <c:v>385738.76666666666</c:v>
                </c:pt>
                <c:pt idx="6">
                  <c:v>385738.76666666666</c:v>
                </c:pt>
                <c:pt idx="7">
                  <c:v>385738.76666666666</c:v>
                </c:pt>
                <c:pt idx="8">
                  <c:v>385738.76666666666</c:v>
                </c:pt>
                <c:pt idx="9">
                  <c:v>385738.76666666666</c:v>
                </c:pt>
                <c:pt idx="10">
                  <c:v>385738.76666666666</c:v>
                </c:pt>
                <c:pt idx="11">
                  <c:v>385738.76666666666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FB6-42A8-B860-CC02B1622C63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1157216</c:v>
                </c:pt>
                <c:pt idx="1">
                  <c:v>385739</c:v>
                </c:pt>
                <c:pt idx="2">
                  <c:v>80000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FB6-42A8-B860-CC02B162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1845153"/>
        <c:axId val="1360252578"/>
      </c:barChart>
      <c:catAx>
        <c:axId val="14118451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60252578"/>
        <c:crosses val="autoZero"/>
        <c:auto val="1"/>
        <c:lblAlgn val="ctr"/>
        <c:lblOffset val="100"/>
        <c:noMultiLvlLbl val="1"/>
      </c:catAx>
      <c:valAx>
        <c:axId val="13602525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11845153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LIBERADO</c:v>
                </c:pt>
                <c:pt idx="1">
                  <c:v>EMPENHADO</c:v>
                </c:pt>
                <c:pt idx="2">
                  <c:v>EXECUTADO</c:v>
                </c:pt>
                <c:pt idx="3">
                  <c:v>PAGO</c:v>
                </c:pt>
              </c:strCache>
            </c:strRef>
          </c:cat>
          <c:val>
            <c:numRef>
              <c:f>'Gráficos '!$F$63:$F$66</c:f>
              <c:numCache>
                <c:formatCode>[$R$ -416]#,##0.00</c:formatCode>
                <c:ptCount val="4"/>
                <c:pt idx="0" formatCode="[$R$-416]\ #,##0.00;[Red]\-[$R$-416]\ #,##0.00">
                  <c:v>1622955</c:v>
                </c:pt>
                <c:pt idx="1">
                  <c:v>664709.47</c:v>
                </c:pt>
                <c:pt idx="2">
                  <c:v>211619.24</c:v>
                </c:pt>
                <c:pt idx="3">
                  <c:v>211619.24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B3A-4A67-8327-9DA3E28DC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6860719"/>
        <c:axId val="1750143182"/>
      </c:barChart>
      <c:catAx>
        <c:axId val="193686071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50143182"/>
        <c:crosses val="autoZero"/>
        <c:auto val="1"/>
        <c:lblAlgn val="ctr"/>
        <c:lblOffset val="100"/>
        <c:noMultiLvlLbl val="1"/>
      </c:catAx>
      <c:valAx>
        <c:axId val="1750143182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36860719"/>
        <c:crosses val="max"/>
        <c:crossBetween val="between"/>
        <c:majorUnit val="1000000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0CE9-4D47-8E90-39BF57CCE5E9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0CE9-4D47-8E90-39BF57CCE5E9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0CE9-4D47-8E90-39BF57CCE5E9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0CE9-4D47-8E90-39BF57CCE5E9}"/>
              </c:ext>
            </c:extLst>
          </c:dPt>
          <c:cat>
            <c:strRef>
              <c:f>'Gráficos '!$B$5:$B$8</c:f>
              <c:strCache>
                <c:ptCount val="4"/>
                <c:pt idx="0">
                  <c:v>MATRIZ ORÇAMENTÁRIA AJUSTADA</c:v>
                </c:pt>
                <c:pt idx="1">
                  <c:v>PNAES - PTRES 170804</c:v>
                </c:pt>
                <c:pt idx="2">
                  <c:v>FNDE</c:v>
                </c:pt>
                <c:pt idx="3">
                  <c:v>OUTROS        (PNAES, FNDE, Extra Orçamentário, etc)</c:v>
                </c:pt>
              </c:strCache>
            </c:strRef>
          </c:cat>
          <c:val>
            <c:numRef>
              <c:f>'Gráficos '!$C$5:$C$8</c:f>
              <c:numCache>
                <c:formatCode>[$R$ -416]#,##0.00</c:formatCode>
                <c:ptCount val="4"/>
                <c:pt idx="0" formatCode="[$R$-416]\ #,##0.00;[Red]\-[$R$-416]\ #,##0.00">
                  <c:v>4628865.2</c:v>
                </c:pt>
                <c:pt idx="1">
                  <c:v>1700000</c:v>
                </c:pt>
                <c:pt idx="2">
                  <c:v>0</c:v>
                </c:pt>
                <c:pt idx="3" formatCode="[$R$-416]\ #,##0.00;[Red]\-[$R$-416]\ #,##0.00">
                  <c:v>11039945.870000001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E9-4D47-8E90-39BF57CCE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40108381661873099"/>
          <c:y val="3.0803080308030802E-2"/>
          <c:w val="0.56775897024847943"/>
          <c:h val="0.938769782490060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EE7-412E-8616-011A2003CAE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EE7-412E-8616-011A2003CAEB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EE7-412E-8616-011A2003CAEB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EE7-412E-8616-011A2003CAEB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CEE7-412E-8616-011A2003CAEB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CEE7-412E-8616-011A2003CAEB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CEE7-412E-8616-011A2003CAEB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CEE7-412E-8616-011A2003CAEB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CEE7-412E-8616-011A2003CAEB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CEE7-412E-8616-011A2003CAEB}"/>
              </c:ext>
            </c:extLst>
          </c:dPt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</c:v>
                </c:pt>
              </c:strCache>
            </c:strRef>
          </c:cat>
          <c:val>
            <c:numRef>
              <c:f>'Gráficos '!$F$4:$F$13</c:f>
              <c:numCache>
                <c:formatCode>[$R$ -416]#,##0.00</c:formatCode>
                <c:ptCount val="10"/>
                <c:pt idx="0">
                  <c:v>3888246.7700000005</c:v>
                </c:pt>
                <c:pt idx="1">
                  <c:v>46288.65</c:v>
                </c:pt>
                <c:pt idx="2">
                  <c:v>46288.65</c:v>
                </c:pt>
                <c:pt idx="3">
                  <c:v>115721.63</c:v>
                </c:pt>
                <c:pt idx="4">
                  <c:v>46288.65</c:v>
                </c:pt>
                <c:pt idx="5">
                  <c:v>46288.65</c:v>
                </c:pt>
                <c:pt idx="6">
                  <c:v>231443.26</c:v>
                </c:pt>
                <c:pt idx="7">
                  <c:v>69432.98000000001</c:v>
                </c:pt>
                <c:pt idx="8">
                  <c:v>69432.98</c:v>
                </c:pt>
                <c:pt idx="9">
                  <c:v>69432.98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EE7-412E-8616-011A2003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5.1359747696208616E-3"/>
          <c:y val="5.8764931611271515E-3"/>
          <c:w val="0.3376985661223485"/>
          <c:h val="0.96772086657484646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2C91-4A8C-901F-3BE028395F5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2C91-4A8C-901F-3BE028395F5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2C91-4A8C-901F-3BE028395F5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2C91-4A8C-901F-3BE028395F5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2C91-4A8C-901F-3BE028395F55}"/>
              </c:ext>
            </c:extLst>
          </c:dPt>
          <c:cat>
            <c:strRef>
              <c:f>'Gráficos '!$H$4:$H$8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       (PNAES, FNDE, Extra Orçamentário, etc)</c:v>
                </c:pt>
              </c:strCache>
            </c:strRef>
          </c:cat>
          <c:val>
            <c:numRef>
              <c:f>'Gráficos '!$I$4:$I$8</c:f>
              <c:numCache>
                <c:formatCode>[$R$ -416]#,##0.00</c:formatCode>
                <c:ptCount val="5"/>
                <c:pt idx="0">
                  <c:v>231443.26</c:v>
                </c:pt>
                <c:pt idx="1">
                  <c:v>1700000</c:v>
                </c:pt>
                <c:pt idx="2">
                  <c:v>3149945.87</c:v>
                </c:pt>
                <c:pt idx="3">
                  <c:v>0</c:v>
                </c:pt>
                <c:pt idx="4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91-4A8C-901F-3BE02839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twoCellAnchor editAs="absolute">
    <xdr:from>
      <xdr:col>1</xdr:col>
      <xdr:colOff>76200</xdr:colOff>
      <xdr:row>9</xdr:row>
      <xdr:rowOff>28575</xdr:rowOff>
    </xdr:from>
    <xdr:to>
      <xdr:col>2</xdr:col>
      <xdr:colOff>1028700</xdr:colOff>
      <xdr:row>28</xdr:row>
      <xdr:rowOff>9525</xdr:rowOff>
    </xdr:to>
    <xdr:graphicFrame macro="">
      <xdr:nvGraphicFramePr>
        <xdr:cNvPr id="1472074581" name="Chart 7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oneCellAnchor>
    <xdr:from>
      <xdr:col>4</xdr:col>
      <xdr:colOff>114300</xdr:colOff>
      <xdr:row>13</xdr:row>
      <xdr:rowOff>66675</xdr:rowOff>
    </xdr:from>
    <xdr:ext cx="4772025" cy="2886075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114300</xdr:colOff>
      <xdr:row>9</xdr:row>
      <xdr:rowOff>38100</xdr:rowOff>
    </xdr:from>
    <xdr:ext cx="4772025" cy="3676650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288" t="s">
        <v>0</v>
      </c>
      <c r="C2" s="289"/>
      <c r="D2" s="289"/>
      <c r="E2" s="289"/>
      <c r="F2" s="289"/>
      <c r="G2" s="289"/>
      <c r="H2" s="290"/>
      <c r="J2" s="291" t="s">
        <v>1</v>
      </c>
      <c r="K2" s="289"/>
      <c r="L2" s="289"/>
      <c r="M2" s="289"/>
      <c r="N2" s="289"/>
      <c r="O2" s="289"/>
      <c r="P2" s="290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292" t="s">
        <v>8</v>
      </c>
      <c r="K8" s="289"/>
      <c r="L8" s="289"/>
      <c r="M8" s="289"/>
      <c r="N8" s="289"/>
      <c r="O8" s="289"/>
      <c r="P8" s="290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474"/>
  <sheetViews>
    <sheetView showGridLines="0" tabSelected="1" zoomScale="90" zoomScaleNormal="90" workbookViewId="0">
      <selection activeCell="I377" sqref="I377:J378"/>
    </sheetView>
  </sheetViews>
  <sheetFormatPr defaultColWidth="14.42578125" defaultRowHeight="15" customHeight="1" outlineLevelRow="1"/>
  <cols>
    <col min="1" max="1" width="15.5703125" style="21" customWidth="1"/>
    <col min="2" max="2" width="16" style="21" customWidth="1"/>
    <col min="3" max="3" width="16.85546875" style="21" customWidth="1"/>
    <col min="4" max="4" width="62" style="21" customWidth="1"/>
    <col min="5" max="7" width="19.28515625" style="21" customWidth="1"/>
    <col min="8" max="8" width="17.42578125" style="21" customWidth="1"/>
    <col min="9" max="9" width="17.140625" style="21" customWidth="1"/>
    <col min="10" max="10" width="15" style="21" customWidth="1"/>
    <col min="11" max="11" width="18.7109375" style="21" customWidth="1"/>
    <col min="12" max="12" width="16.28515625" style="21" customWidth="1"/>
    <col min="13" max="14" width="16.140625" style="21" customWidth="1"/>
    <col min="15" max="17" width="16.28515625" style="21" customWidth="1"/>
    <col min="18" max="18" width="17" style="21" customWidth="1"/>
    <col min="19" max="20" width="16.28515625" style="21" customWidth="1"/>
    <col min="21" max="21" width="16.85546875" style="266" customWidth="1"/>
    <col min="22" max="22" width="17" style="266" customWidth="1"/>
    <col min="23" max="23" width="16.28515625" style="266" customWidth="1"/>
    <col min="24" max="24" width="12.28515625" style="21" customWidth="1"/>
    <col min="25" max="25" width="11.42578125" style="21" customWidth="1"/>
    <col min="26" max="26" width="12.140625" style="21" customWidth="1"/>
    <col min="27" max="27" width="16" style="21" customWidth="1"/>
    <col min="28" max="65" width="15.7109375" style="21" customWidth="1"/>
    <col min="66" max="66" width="14.42578125" style="21" customWidth="1"/>
    <col min="67" max="68" width="14.5703125" style="21" customWidth="1"/>
    <col min="69" max="69" width="16.85546875" style="21" customWidth="1"/>
    <col min="70" max="71" width="16.28515625" style="21" customWidth="1"/>
    <col min="72" max="72" width="17.7109375" style="21" customWidth="1"/>
    <col min="73" max="75" width="19.5703125" style="21" customWidth="1"/>
    <col min="76" max="85" width="14.42578125" style="21" customWidth="1"/>
    <col min="86" max="16384" width="14.42578125" style="21"/>
  </cols>
  <sheetData>
    <row r="1" spans="1:85" ht="15.75">
      <c r="A1" s="315" t="s">
        <v>51</v>
      </c>
      <c r="B1" s="294"/>
      <c r="C1" s="294"/>
      <c r="D1" s="295"/>
      <c r="E1" s="314" t="s">
        <v>52</v>
      </c>
      <c r="F1" s="294"/>
      <c r="G1" s="294"/>
      <c r="H1" s="294"/>
      <c r="I1" s="294"/>
      <c r="J1" s="295"/>
      <c r="K1" s="316" t="s">
        <v>53</v>
      </c>
      <c r="L1" s="317"/>
      <c r="M1" s="317"/>
      <c r="N1" s="318"/>
      <c r="O1" s="319" t="s">
        <v>54</v>
      </c>
      <c r="P1" s="294"/>
      <c r="Q1" s="295"/>
      <c r="R1" s="308" t="s">
        <v>55</v>
      </c>
      <c r="S1" s="301"/>
      <c r="T1" s="302"/>
      <c r="U1" s="309" t="s">
        <v>56</v>
      </c>
      <c r="V1" s="310"/>
      <c r="W1" s="311"/>
      <c r="X1" s="312" t="s">
        <v>57</v>
      </c>
      <c r="Y1" s="301"/>
      <c r="Z1" s="302"/>
      <c r="AA1" s="300" t="s">
        <v>58</v>
      </c>
      <c r="AB1" s="301"/>
      <c r="AC1" s="302"/>
      <c r="AD1" s="300" t="s">
        <v>59</v>
      </c>
      <c r="AE1" s="301"/>
      <c r="AF1" s="302"/>
      <c r="AG1" s="300" t="s">
        <v>60</v>
      </c>
      <c r="AH1" s="301"/>
      <c r="AI1" s="302"/>
      <c r="AJ1" s="300" t="s">
        <v>61</v>
      </c>
      <c r="AK1" s="301"/>
      <c r="AL1" s="302"/>
      <c r="AM1" s="300" t="s">
        <v>62</v>
      </c>
      <c r="AN1" s="301"/>
      <c r="AO1" s="302"/>
      <c r="AP1" s="300" t="s">
        <v>63</v>
      </c>
      <c r="AQ1" s="301"/>
      <c r="AR1" s="302"/>
      <c r="AS1" s="300" t="s">
        <v>64</v>
      </c>
      <c r="AT1" s="301"/>
      <c r="AU1" s="302"/>
      <c r="AV1" s="300" t="s">
        <v>65</v>
      </c>
      <c r="AW1" s="301"/>
      <c r="AX1" s="302"/>
      <c r="AY1" s="300" t="s">
        <v>66</v>
      </c>
      <c r="AZ1" s="301"/>
      <c r="BA1" s="302"/>
      <c r="BB1" s="300" t="s">
        <v>67</v>
      </c>
      <c r="BC1" s="301"/>
      <c r="BD1" s="302"/>
      <c r="BE1" s="300" t="s">
        <v>68</v>
      </c>
      <c r="BF1" s="301"/>
      <c r="BG1" s="302"/>
      <c r="BH1" s="300" t="s">
        <v>69</v>
      </c>
      <c r="BI1" s="301"/>
      <c r="BJ1" s="302"/>
      <c r="BK1" s="300" t="s">
        <v>70</v>
      </c>
      <c r="BL1" s="301"/>
      <c r="BM1" s="302"/>
      <c r="BN1" s="322" t="s">
        <v>71</v>
      </c>
      <c r="BO1" s="294"/>
      <c r="BP1" s="295"/>
      <c r="BQ1" s="322" t="s">
        <v>72</v>
      </c>
      <c r="BR1" s="294"/>
      <c r="BS1" s="295"/>
      <c r="BT1" s="320" t="s">
        <v>73</v>
      </c>
      <c r="BU1" s="320" t="s">
        <v>74</v>
      </c>
      <c r="BV1" s="320" t="s">
        <v>75</v>
      </c>
      <c r="BW1" s="320" t="s">
        <v>76</v>
      </c>
      <c r="BX1" s="20"/>
      <c r="BY1" s="20"/>
      <c r="BZ1" s="20"/>
      <c r="CA1" s="20"/>
      <c r="CB1" s="20"/>
      <c r="CC1" s="20"/>
      <c r="CD1" s="20"/>
      <c r="CE1" s="20"/>
      <c r="CF1" s="20"/>
      <c r="CG1" s="20"/>
    </row>
    <row r="2" spans="1:85" ht="66.75">
      <c r="A2" s="313" t="s">
        <v>77</v>
      </c>
      <c r="B2" s="294"/>
      <c r="C2" s="295"/>
      <c r="D2" s="22" t="s">
        <v>78</v>
      </c>
      <c r="E2" s="23" t="s">
        <v>79</v>
      </c>
      <c r="F2" s="23" t="s">
        <v>80</v>
      </c>
      <c r="G2" s="23" t="s">
        <v>81</v>
      </c>
      <c r="H2" s="23" t="s">
        <v>82</v>
      </c>
      <c r="I2" s="23" t="s">
        <v>83</v>
      </c>
      <c r="J2" s="23" t="s">
        <v>84</v>
      </c>
      <c r="K2" s="24" t="s">
        <v>85</v>
      </c>
      <c r="L2" s="25" t="s">
        <v>86</v>
      </c>
      <c r="M2" s="26" t="s">
        <v>87</v>
      </c>
      <c r="N2" s="26" t="s">
        <v>88</v>
      </c>
      <c r="O2" s="27" t="s">
        <v>85</v>
      </c>
      <c r="P2" s="27" t="s">
        <v>86</v>
      </c>
      <c r="Q2" s="28" t="s">
        <v>89</v>
      </c>
      <c r="R2" s="27" t="s">
        <v>85</v>
      </c>
      <c r="S2" s="27" t="s">
        <v>86</v>
      </c>
      <c r="T2" s="28" t="s">
        <v>90</v>
      </c>
      <c r="U2" s="29" t="s">
        <v>91</v>
      </c>
      <c r="V2" s="30" t="s">
        <v>86</v>
      </c>
      <c r="W2" s="29" t="s">
        <v>92</v>
      </c>
      <c r="X2" s="31" t="s">
        <v>93</v>
      </c>
      <c r="Y2" s="32" t="s">
        <v>86</v>
      </c>
      <c r="Z2" s="31" t="s">
        <v>94</v>
      </c>
      <c r="AA2" s="25" t="s">
        <v>85</v>
      </c>
      <c r="AB2" s="25" t="s">
        <v>86</v>
      </c>
      <c r="AC2" s="26" t="s">
        <v>95</v>
      </c>
      <c r="AD2" s="25" t="s">
        <v>85</v>
      </c>
      <c r="AE2" s="25" t="s">
        <v>86</v>
      </c>
      <c r="AF2" s="26" t="s">
        <v>96</v>
      </c>
      <c r="AG2" s="25" t="s">
        <v>85</v>
      </c>
      <c r="AH2" s="25" t="s">
        <v>86</v>
      </c>
      <c r="AI2" s="26" t="s">
        <v>97</v>
      </c>
      <c r="AJ2" s="25" t="s">
        <v>85</v>
      </c>
      <c r="AK2" s="25" t="s">
        <v>86</v>
      </c>
      <c r="AL2" s="26" t="s">
        <v>98</v>
      </c>
      <c r="AM2" s="25" t="s">
        <v>85</v>
      </c>
      <c r="AN2" s="25" t="s">
        <v>86</v>
      </c>
      <c r="AO2" s="26" t="s">
        <v>99</v>
      </c>
      <c r="AP2" s="25" t="s">
        <v>85</v>
      </c>
      <c r="AQ2" s="25" t="s">
        <v>86</v>
      </c>
      <c r="AR2" s="26" t="s">
        <v>100</v>
      </c>
      <c r="AS2" s="25" t="s">
        <v>85</v>
      </c>
      <c r="AT2" s="25" t="s">
        <v>86</v>
      </c>
      <c r="AU2" s="26" t="s">
        <v>101</v>
      </c>
      <c r="AV2" s="25" t="s">
        <v>85</v>
      </c>
      <c r="AW2" s="25" t="s">
        <v>86</v>
      </c>
      <c r="AX2" s="26" t="s">
        <v>102</v>
      </c>
      <c r="AY2" s="25" t="s">
        <v>85</v>
      </c>
      <c r="AZ2" s="25" t="s">
        <v>86</v>
      </c>
      <c r="BA2" s="26" t="s">
        <v>103</v>
      </c>
      <c r="BB2" s="25" t="s">
        <v>85</v>
      </c>
      <c r="BC2" s="25" t="s">
        <v>86</v>
      </c>
      <c r="BD2" s="26" t="s">
        <v>104</v>
      </c>
      <c r="BE2" s="25" t="s">
        <v>85</v>
      </c>
      <c r="BF2" s="25" t="s">
        <v>86</v>
      </c>
      <c r="BG2" s="26" t="s">
        <v>105</v>
      </c>
      <c r="BH2" s="25" t="s">
        <v>85</v>
      </c>
      <c r="BI2" s="25" t="s">
        <v>86</v>
      </c>
      <c r="BJ2" s="26" t="s">
        <v>106</v>
      </c>
      <c r="BK2" s="25" t="s">
        <v>85</v>
      </c>
      <c r="BL2" s="25" t="s">
        <v>86</v>
      </c>
      <c r="BM2" s="26" t="s">
        <v>107</v>
      </c>
      <c r="BN2" s="25" t="s">
        <v>85</v>
      </c>
      <c r="BO2" s="26" t="s">
        <v>108</v>
      </c>
      <c r="BP2" s="26" t="s">
        <v>109</v>
      </c>
      <c r="BQ2" s="25" t="s">
        <v>85</v>
      </c>
      <c r="BR2" s="26" t="s">
        <v>110</v>
      </c>
      <c r="BS2" s="26" t="s">
        <v>109</v>
      </c>
      <c r="BT2" s="321"/>
      <c r="BU2" s="321"/>
      <c r="BV2" s="321"/>
      <c r="BW2" s="321"/>
      <c r="BX2" s="20"/>
      <c r="BY2" s="20"/>
      <c r="BZ2" s="20"/>
      <c r="CA2" s="20"/>
      <c r="CB2" s="20"/>
      <c r="CC2" s="20"/>
      <c r="CD2" s="20"/>
      <c r="CE2" s="20"/>
      <c r="CF2" s="20"/>
      <c r="CG2" s="20"/>
    </row>
    <row r="3" spans="1:85" ht="15.75">
      <c r="A3" s="33" t="s">
        <v>111</v>
      </c>
      <c r="B3" s="34" t="s">
        <v>112</v>
      </c>
      <c r="C3" s="35" t="s">
        <v>113</v>
      </c>
      <c r="D3" s="36" t="s">
        <v>114</v>
      </c>
      <c r="E3" s="37">
        <f t="shared" ref="E3:H3" si="0">E4+E8+E96+E168+E294</f>
        <v>4628865.2</v>
      </c>
      <c r="F3" s="37">
        <f t="shared" si="0"/>
        <v>0</v>
      </c>
      <c r="G3" s="37">
        <f t="shared" si="0"/>
        <v>4628865.2</v>
      </c>
      <c r="H3" s="37">
        <f t="shared" si="0"/>
        <v>12739945.870000001</v>
      </c>
      <c r="I3" s="38">
        <f t="shared" ref="I3:I4" si="1">K3/G3</f>
        <v>0.14360095645040602</v>
      </c>
      <c r="J3" s="38">
        <f t="shared" ref="J3:J4" si="2">O3/G3</f>
        <v>4.5717304535029445E-2</v>
      </c>
      <c r="K3" s="39">
        <f t="shared" ref="K3:W3" si="3">K4+K8+K96+K168+K294</f>
        <v>664709.47</v>
      </c>
      <c r="L3" s="40">
        <f t="shared" si="3"/>
        <v>3734259.4299999992</v>
      </c>
      <c r="M3" s="40">
        <f t="shared" si="3"/>
        <v>8.48</v>
      </c>
      <c r="N3" s="40">
        <f t="shared" si="3"/>
        <v>537500.16999999993</v>
      </c>
      <c r="O3" s="41">
        <f t="shared" si="3"/>
        <v>211619.24</v>
      </c>
      <c r="P3" s="41">
        <f t="shared" si="3"/>
        <v>1572821.0699999998</v>
      </c>
      <c r="Q3" s="41">
        <f t="shared" si="3"/>
        <v>107122.63</v>
      </c>
      <c r="R3" s="42">
        <f t="shared" si="3"/>
        <v>211619.24</v>
      </c>
      <c r="S3" s="42">
        <f t="shared" si="3"/>
        <v>1572821.07</v>
      </c>
      <c r="T3" s="42">
        <f t="shared" si="3"/>
        <v>107122.63</v>
      </c>
      <c r="U3" s="43">
        <f t="shared" si="3"/>
        <v>453090.23</v>
      </c>
      <c r="V3" s="43">
        <f t="shared" si="3"/>
        <v>2161429.88</v>
      </c>
      <c r="W3" s="43">
        <f t="shared" si="3"/>
        <v>430377.54</v>
      </c>
      <c r="X3" s="38">
        <f t="shared" ref="X3:Y3" si="4">IF(O3&gt;0,O3/K3,0)</f>
        <v>0.3183635100008429</v>
      </c>
      <c r="Y3" s="38">
        <f t="shared" si="4"/>
        <v>0.42118687774191421</v>
      </c>
      <c r="Z3" s="38">
        <f t="shared" ref="Z3:Z76" si="5">IF(Q3&gt;0,Q3/N3,0)</f>
        <v>0.19929785324533017</v>
      </c>
      <c r="AA3" s="42">
        <f t="shared" ref="AA3:BW3" si="6">AA4+AA8+AA96+AA168+AA294</f>
        <v>3800</v>
      </c>
      <c r="AB3" s="42">
        <f t="shared" si="6"/>
        <v>436924.12999999995</v>
      </c>
      <c r="AC3" s="42">
        <f t="shared" si="6"/>
        <v>0</v>
      </c>
      <c r="AD3" s="42">
        <f t="shared" si="6"/>
        <v>24121.11</v>
      </c>
      <c r="AE3" s="42">
        <f t="shared" si="6"/>
        <v>376933.13</v>
      </c>
      <c r="AF3" s="42">
        <f t="shared" si="6"/>
        <v>405.27</v>
      </c>
      <c r="AG3" s="42">
        <f t="shared" si="6"/>
        <v>183698.12999999998</v>
      </c>
      <c r="AH3" s="42">
        <f t="shared" si="6"/>
        <v>758963.80999999994</v>
      </c>
      <c r="AI3" s="42">
        <f t="shared" si="6"/>
        <v>106717.36</v>
      </c>
      <c r="AJ3" s="42">
        <f t="shared" si="6"/>
        <v>0</v>
      </c>
      <c r="AK3" s="42">
        <f t="shared" si="6"/>
        <v>0</v>
      </c>
      <c r="AL3" s="42">
        <f t="shared" si="6"/>
        <v>0</v>
      </c>
      <c r="AM3" s="42">
        <f t="shared" si="6"/>
        <v>0</v>
      </c>
      <c r="AN3" s="42">
        <f t="shared" si="6"/>
        <v>0</v>
      </c>
      <c r="AO3" s="42">
        <f t="shared" si="6"/>
        <v>0</v>
      </c>
      <c r="AP3" s="42">
        <f t="shared" si="6"/>
        <v>0</v>
      </c>
      <c r="AQ3" s="42">
        <f t="shared" si="6"/>
        <v>0</v>
      </c>
      <c r="AR3" s="42">
        <f t="shared" si="6"/>
        <v>0</v>
      </c>
      <c r="AS3" s="42">
        <f t="shared" si="6"/>
        <v>0</v>
      </c>
      <c r="AT3" s="42">
        <f t="shared" si="6"/>
        <v>0</v>
      </c>
      <c r="AU3" s="42">
        <f t="shared" si="6"/>
        <v>0</v>
      </c>
      <c r="AV3" s="42">
        <f t="shared" si="6"/>
        <v>0</v>
      </c>
      <c r="AW3" s="42">
        <f t="shared" si="6"/>
        <v>0</v>
      </c>
      <c r="AX3" s="42">
        <f t="shared" si="6"/>
        <v>0</v>
      </c>
      <c r="AY3" s="42">
        <f t="shared" si="6"/>
        <v>0</v>
      </c>
      <c r="AZ3" s="42">
        <f t="shared" si="6"/>
        <v>0</v>
      </c>
      <c r="BA3" s="42">
        <f t="shared" si="6"/>
        <v>0</v>
      </c>
      <c r="BB3" s="42">
        <f t="shared" si="6"/>
        <v>0</v>
      </c>
      <c r="BC3" s="42">
        <f t="shared" si="6"/>
        <v>0</v>
      </c>
      <c r="BD3" s="42">
        <f t="shared" si="6"/>
        <v>0</v>
      </c>
      <c r="BE3" s="42">
        <f t="shared" si="6"/>
        <v>0</v>
      </c>
      <c r="BF3" s="42">
        <f t="shared" si="6"/>
        <v>0</v>
      </c>
      <c r="BG3" s="42">
        <f t="shared" si="6"/>
        <v>0</v>
      </c>
      <c r="BH3" s="42">
        <f t="shared" si="6"/>
        <v>0</v>
      </c>
      <c r="BI3" s="42">
        <f t="shared" si="6"/>
        <v>0</v>
      </c>
      <c r="BJ3" s="42">
        <f t="shared" si="6"/>
        <v>0</v>
      </c>
      <c r="BK3" s="42">
        <f t="shared" si="6"/>
        <v>0</v>
      </c>
      <c r="BL3" s="42">
        <f t="shared" si="6"/>
        <v>0</v>
      </c>
      <c r="BM3" s="42">
        <f t="shared" si="6"/>
        <v>0</v>
      </c>
      <c r="BN3" s="42">
        <f>BN4+BN8+BN96+BN168+BN294</f>
        <v>211619.24</v>
      </c>
      <c r="BO3" s="42">
        <f t="shared" si="6"/>
        <v>107122.63</v>
      </c>
      <c r="BP3" s="42">
        <f t="shared" si="6"/>
        <v>318741.87</v>
      </c>
      <c r="BQ3" s="42">
        <f t="shared" si="6"/>
        <v>453090.23</v>
      </c>
      <c r="BR3" s="42">
        <f t="shared" si="6"/>
        <v>430377.54</v>
      </c>
      <c r="BS3" s="42">
        <f t="shared" si="6"/>
        <v>883467.77</v>
      </c>
      <c r="BT3" s="44">
        <f t="shared" si="6"/>
        <v>2161429.88</v>
      </c>
      <c r="BU3" s="42">
        <f t="shared" si="6"/>
        <v>318741.87</v>
      </c>
      <c r="BV3" s="42">
        <f t="shared" si="6"/>
        <v>883467.77</v>
      </c>
      <c r="BW3" s="42">
        <f t="shared" si="6"/>
        <v>2480171.75</v>
      </c>
      <c r="BX3" s="20"/>
      <c r="BY3" s="20"/>
      <c r="BZ3" s="20"/>
      <c r="CA3" s="20"/>
      <c r="CB3" s="20"/>
      <c r="CC3" s="20"/>
      <c r="CD3" s="20"/>
      <c r="CE3" s="20"/>
      <c r="CF3" s="20"/>
      <c r="CG3" s="20"/>
    </row>
    <row r="4" spans="1:85" ht="21">
      <c r="A4" s="45"/>
      <c r="B4" s="46" t="s">
        <v>115</v>
      </c>
      <c r="C4" s="47"/>
      <c r="D4" s="47"/>
      <c r="E4" s="48">
        <f t="shared" ref="E4:H4" si="7">SUM(E5:E7)</f>
        <v>25000</v>
      </c>
      <c r="F4" s="48">
        <f t="shared" si="7"/>
        <v>0</v>
      </c>
      <c r="G4" s="48">
        <f t="shared" si="7"/>
        <v>25000</v>
      </c>
      <c r="H4" s="48">
        <f t="shared" si="7"/>
        <v>0</v>
      </c>
      <c r="I4" s="49">
        <f t="shared" si="1"/>
        <v>0.12</v>
      </c>
      <c r="J4" s="49">
        <f t="shared" si="2"/>
        <v>1.3072799999999999E-2</v>
      </c>
      <c r="K4" s="48">
        <f t="shared" ref="K4:Q4" si="8">SUM(K5:K7)</f>
        <v>3000</v>
      </c>
      <c r="L4" s="48">
        <f t="shared" si="8"/>
        <v>0</v>
      </c>
      <c r="M4" s="48">
        <f t="shared" si="8"/>
        <v>0</v>
      </c>
      <c r="N4" s="48">
        <f t="shared" si="8"/>
        <v>0</v>
      </c>
      <c r="O4" s="48">
        <f t="shared" si="8"/>
        <v>326.82</v>
      </c>
      <c r="P4" s="48">
        <f t="shared" si="8"/>
        <v>0</v>
      </c>
      <c r="Q4" s="48">
        <f t="shared" si="8"/>
        <v>0</v>
      </c>
      <c r="R4" s="50">
        <f t="shared" ref="R4:T4" si="9">IF(BK4=0,SUM(AA4+AD4+AG4+AJ4+AM4+AP4+AS4+AV4+AY4+BB4+BE4+BH4),BK4)</f>
        <v>326.82</v>
      </c>
      <c r="S4" s="50">
        <f t="shared" si="9"/>
        <v>0</v>
      </c>
      <c r="T4" s="50">
        <f t="shared" si="9"/>
        <v>0</v>
      </c>
      <c r="U4" s="51">
        <f t="shared" ref="U4:W4" si="10">SUM(U5:U7)</f>
        <v>2673.18</v>
      </c>
      <c r="V4" s="51">
        <f t="shared" si="10"/>
        <v>0</v>
      </c>
      <c r="W4" s="51">
        <f t="shared" si="10"/>
        <v>0</v>
      </c>
      <c r="X4" s="49">
        <f t="shared" ref="X4:Y4" si="11">IF(O4&gt;0,O4/K4,0)</f>
        <v>0.10894</v>
      </c>
      <c r="Y4" s="49">
        <f t="shared" si="11"/>
        <v>0</v>
      </c>
      <c r="Z4" s="49">
        <f t="shared" si="5"/>
        <v>0</v>
      </c>
      <c r="AA4" s="48">
        <f t="shared" ref="AA4:BW4" si="12">SUM(AA5:AA7)</f>
        <v>0</v>
      </c>
      <c r="AB4" s="48">
        <f t="shared" si="12"/>
        <v>0</v>
      </c>
      <c r="AC4" s="48">
        <f t="shared" si="12"/>
        <v>0</v>
      </c>
      <c r="AD4" s="48">
        <f t="shared" si="12"/>
        <v>106.08</v>
      </c>
      <c r="AE4" s="48">
        <f t="shared" si="12"/>
        <v>0</v>
      </c>
      <c r="AF4" s="48">
        <f t="shared" si="12"/>
        <v>0</v>
      </c>
      <c r="AG4" s="48">
        <f t="shared" si="12"/>
        <v>220.74</v>
      </c>
      <c r="AH4" s="48">
        <f t="shared" si="12"/>
        <v>0</v>
      </c>
      <c r="AI4" s="48">
        <f t="shared" si="12"/>
        <v>0</v>
      </c>
      <c r="AJ4" s="48">
        <f t="shared" si="12"/>
        <v>0</v>
      </c>
      <c r="AK4" s="48">
        <f t="shared" si="12"/>
        <v>0</v>
      </c>
      <c r="AL4" s="48">
        <f t="shared" si="12"/>
        <v>0</v>
      </c>
      <c r="AM4" s="48">
        <f t="shared" si="12"/>
        <v>0</v>
      </c>
      <c r="AN4" s="48">
        <f t="shared" si="12"/>
        <v>0</v>
      </c>
      <c r="AO4" s="48">
        <f t="shared" si="12"/>
        <v>0</v>
      </c>
      <c r="AP4" s="48">
        <f t="shared" si="12"/>
        <v>0</v>
      </c>
      <c r="AQ4" s="48">
        <f t="shared" si="12"/>
        <v>0</v>
      </c>
      <c r="AR4" s="48">
        <f t="shared" si="12"/>
        <v>0</v>
      </c>
      <c r="AS4" s="48">
        <f t="shared" si="12"/>
        <v>0</v>
      </c>
      <c r="AT4" s="48">
        <f t="shared" si="12"/>
        <v>0</v>
      </c>
      <c r="AU4" s="48">
        <f t="shared" si="12"/>
        <v>0</v>
      </c>
      <c r="AV4" s="48">
        <f t="shared" si="12"/>
        <v>0</v>
      </c>
      <c r="AW4" s="48">
        <f t="shared" si="12"/>
        <v>0</v>
      </c>
      <c r="AX4" s="48">
        <f t="shared" si="12"/>
        <v>0</v>
      </c>
      <c r="AY4" s="48">
        <f t="shared" si="12"/>
        <v>0</v>
      </c>
      <c r="AZ4" s="48">
        <f t="shared" si="12"/>
        <v>0</v>
      </c>
      <c r="BA4" s="48">
        <f t="shared" si="12"/>
        <v>0</v>
      </c>
      <c r="BB4" s="48">
        <f t="shared" si="12"/>
        <v>0</v>
      </c>
      <c r="BC4" s="48">
        <f t="shared" si="12"/>
        <v>0</v>
      </c>
      <c r="BD4" s="48">
        <f t="shared" si="12"/>
        <v>0</v>
      </c>
      <c r="BE4" s="48">
        <f t="shared" si="12"/>
        <v>0</v>
      </c>
      <c r="BF4" s="48">
        <f t="shared" si="12"/>
        <v>0</v>
      </c>
      <c r="BG4" s="48">
        <f t="shared" si="12"/>
        <v>0</v>
      </c>
      <c r="BH4" s="48">
        <f t="shared" si="12"/>
        <v>0</v>
      </c>
      <c r="BI4" s="48">
        <f t="shared" si="12"/>
        <v>0</v>
      </c>
      <c r="BJ4" s="48">
        <f t="shared" si="12"/>
        <v>0</v>
      </c>
      <c r="BK4" s="48">
        <f t="shared" si="12"/>
        <v>0</v>
      </c>
      <c r="BL4" s="48">
        <f t="shared" si="12"/>
        <v>0</v>
      </c>
      <c r="BM4" s="48">
        <f t="shared" si="12"/>
        <v>0</v>
      </c>
      <c r="BN4" s="48">
        <f t="shared" si="12"/>
        <v>326.82</v>
      </c>
      <c r="BO4" s="48">
        <f t="shared" si="12"/>
        <v>0</v>
      </c>
      <c r="BP4" s="48">
        <f t="shared" si="12"/>
        <v>326.82</v>
      </c>
      <c r="BQ4" s="48">
        <f t="shared" si="12"/>
        <v>2673.18</v>
      </c>
      <c r="BR4" s="48">
        <f t="shared" si="12"/>
        <v>0</v>
      </c>
      <c r="BS4" s="48">
        <f t="shared" si="12"/>
        <v>2673.18</v>
      </c>
      <c r="BT4" s="48">
        <f t="shared" si="12"/>
        <v>0</v>
      </c>
      <c r="BU4" s="48">
        <f t="shared" si="12"/>
        <v>326.82</v>
      </c>
      <c r="BV4" s="48">
        <f t="shared" si="12"/>
        <v>2673.18</v>
      </c>
      <c r="BW4" s="48">
        <f t="shared" si="12"/>
        <v>326.82</v>
      </c>
      <c r="BX4" s="20"/>
      <c r="BY4" s="20"/>
      <c r="BZ4" s="20"/>
      <c r="CA4" s="20"/>
      <c r="CB4" s="20"/>
      <c r="CC4" s="20"/>
      <c r="CD4" s="20"/>
      <c r="CE4" s="20"/>
      <c r="CF4" s="20"/>
      <c r="CG4" s="20"/>
    </row>
    <row r="5" spans="1:85" ht="15.75">
      <c r="A5" s="52" t="s">
        <v>116</v>
      </c>
      <c r="B5" s="53"/>
      <c r="C5" s="54" t="s">
        <v>117</v>
      </c>
      <c r="D5" s="55" t="s">
        <v>118</v>
      </c>
      <c r="E5" s="56">
        <f>5000+8000</f>
        <v>13000</v>
      </c>
      <c r="F5" s="56">
        <v>0</v>
      </c>
      <c r="G5" s="56">
        <f t="shared" ref="G5:G7" si="13">E5-F5</f>
        <v>13000</v>
      </c>
      <c r="H5" s="56"/>
      <c r="I5" s="57">
        <f t="shared" ref="I5:I7" si="14">IF(G5&gt;0,K5/G5,0)</f>
        <v>0.23076923076923078</v>
      </c>
      <c r="J5" s="57">
        <f t="shared" ref="J5:J7" si="15">IF(G5&gt;0,O5/G5,0)</f>
        <v>2.5139999999999999E-2</v>
      </c>
      <c r="K5" s="58">
        <v>3000</v>
      </c>
      <c r="L5" s="59"/>
      <c r="M5" s="60"/>
      <c r="N5" s="60"/>
      <c r="O5" s="61">
        <f t="shared" ref="O5:Q5" si="16">AA5+AD5+AG5+AJ5+AM5+AP5+AS5+AV5+AY5+BB5+BE5+BH5</f>
        <v>326.82</v>
      </c>
      <c r="P5" s="61">
        <f t="shared" si="16"/>
        <v>0</v>
      </c>
      <c r="Q5" s="61">
        <f t="shared" si="16"/>
        <v>0</v>
      </c>
      <c r="R5" s="62">
        <f t="shared" ref="R5:T5" si="17">IF(BK5=0,SUM(AA5+AD5+AG5+AJ5+AM5+AP5+AS5+AV5+AY5+BB5+BE5+BH5),BK5)</f>
        <v>326.82</v>
      </c>
      <c r="S5" s="62">
        <f>IF(BL5=0,SUM(AB5+AE5+AH5+AK5+AN5+AQ5+AT5+AW5+AZ5+BC5+BF5+BI5),BL5)</f>
        <v>0</v>
      </c>
      <c r="T5" s="62">
        <f t="shared" si="17"/>
        <v>0</v>
      </c>
      <c r="U5" s="63">
        <f t="shared" ref="U5:U7" si="18">K5-O5</f>
        <v>2673.18</v>
      </c>
      <c r="V5" s="63">
        <f t="shared" ref="V5:V7" si="19">L5-P5-M5</f>
        <v>0</v>
      </c>
      <c r="W5" s="63">
        <f t="shared" ref="W5:W7" si="20">N5-Q5</f>
        <v>0</v>
      </c>
      <c r="X5" s="64">
        <f t="shared" ref="X5:Y5" si="21">IF(O5&gt;0,O5/K5,0)</f>
        <v>0.10894</v>
      </c>
      <c r="Y5" s="64">
        <f t="shared" si="21"/>
        <v>0</v>
      </c>
      <c r="Z5" s="64">
        <f t="shared" si="5"/>
        <v>0</v>
      </c>
      <c r="AA5" s="58"/>
      <c r="AB5" s="58"/>
      <c r="AC5" s="58"/>
      <c r="AD5" s="58">
        <v>106.08</v>
      </c>
      <c r="AE5" s="65"/>
      <c r="AF5" s="65"/>
      <c r="AG5" s="65">
        <f>67.68+67.68+85.38</f>
        <v>220.74</v>
      </c>
      <c r="AH5" s="65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326">
        <f>IF(O5-BK5&gt;0,O5-BK5,0)</f>
        <v>326.82</v>
      </c>
      <c r="BO5" s="327">
        <f>IF(Q5-BM5&gt;0,Q5-BM5,0)</f>
        <v>0</v>
      </c>
      <c r="BP5" s="326">
        <f>IF(BN5+BO5&gt;0,BN5+BO5,0)</f>
        <v>326.82</v>
      </c>
      <c r="BQ5" s="326">
        <f>IF(U5=0,0,U5)</f>
        <v>2673.18</v>
      </c>
      <c r="BR5" s="326">
        <f>IF(W5=0,0,W5)</f>
        <v>0</v>
      </c>
      <c r="BS5" s="326">
        <f>IF(BQ5+BR5&gt;0,BQ5+BR5,0)</f>
        <v>2673.18</v>
      </c>
      <c r="BT5" s="326">
        <f>IF(V5&gt;0,V5,0)</f>
        <v>0</v>
      </c>
      <c r="BU5" s="326">
        <f>IF(BP5=0,0,BP5)</f>
        <v>326.82</v>
      </c>
      <c r="BV5" s="326">
        <f>IF(BS5=0,0,BS5)</f>
        <v>2673.18</v>
      </c>
      <c r="BW5" s="326">
        <f>IF(BP5+BT5&gt;0,BP5+BT5,0)</f>
        <v>326.82</v>
      </c>
      <c r="BX5" s="20"/>
      <c r="BY5" s="20"/>
      <c r="BZ5" s="20"/>
      <c r="CA5" s="20"/>
      <c r="CB5" s="20"/>
      <c r="CC5" s="20"/>
      <c r="CD5" s="20"/>
      <c r="CE5" s="20"/>
      <c r="CF5" s="20"/>
      <c r="CG5" s="20"/>
    </row>
    <row r="6" spans="1:85" ht="15.75">
      <c r="A6" s="52"/>
      <c r="B6" s="53"/>
      <c r="C6" s="54" t="s">
        <v>119</v>
      </c>
      <c r="D6" s="55" t="s">
        <v>120</v>
      </c>
      <c r="E6" s="56">
        <v>10000</v>
      </c>
      <c r="F6" s="56"/>
      <c r="G6" s="56">
        <f t="shared" si="13"/>
        <v>10000</v>
      </c>
      <c r="H6" s="56"/>
      <c r="I6" s="57">
        <f t="shared" si="14"/>
        <v>0</v>
      </c>
      <c r="J6" s="57">
        <f t="shared" si="15"/>
        <v>0</v>
      </c>
      <c r="K6" s="58"/>
      <c r="L6" s="59"/>
      <c r="M6" s="60"/>
      <c r="N6" s="60"/>
      <c r="O6" s="61">
        <f t="shared" ref="O6:Q6" si="22">AA6+AD6+AG6+AJ6+AM6+AP6+AS6+AV6+AY6+BB6+BE6+BH6</f>
        <v>0</v>
      </c>
      <c r="P6" s="61">
        <f t="shared" si="22"/>
        <v>0</v>
      </c>
      <c r="Q6" s="61">
        <f t="shared" si="22"/>
        <v>0</v>
      </c>
      <c r="R6" s="62">
        <f t="shared" ref="R6:T6" si="23">IF(BK6=0,SUM(AA6+AD6+AG6+AJ6+AM6+AP6+AS6+AV6+AY6+BB6+BE6+BH6),BK6)</f>
        <v>0</v>
      </c>
      <c r="S6" s="62">
        <f t="shared" si="23"/>
        <v>0</v>
      </c>
      <c r="T6" s="62">
        <f t="shared" si="23"/>
        <v>0</v>
      </c>
      <c r="U6" s="63">
        <f t="shared" si="18"/>
        <v>0</v>
      </c>
      <c r="V6" s="63">
        <f t="shared" si="19"/>
        <v>0</v>
      </c>
      <c r="W6" s="63">
        <f t="shared" si="20"/>
        <v>0</v>
      </c>
      <c r="X6" s="64">
        <f t="shared" ref="X6:Y6" si="24">IF(O6&gt;0,O6/K6,0)</f>
        <v>0</v>
      </c>
      <c r="Y6" s="64">
        <f t="shared" si="24"/>
        <v>0</v>
      </c>
      <c r="Z6" s="64">
        <f t="shared" si="5"/>
        <v>0</v>
      </c>
      <c r="AA6" s="58"/>
      <c r="AB6" s="58"/>
      <c r="AC6" s="58"/>
      <c r="AD6" s="58"/>
      <c r="AE6" s="65"/>
      <c r="AF6" s="65"/>
      <c r="AG6" s="65"/>
      <c r="AH6" s="65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326">
        <f t="shared" ref="BN6:BN7" si="25">IF(O6-BK6&gt;0,O6-BK6,0)</f>
        <v>0</v>
      </c>
      <c r="BO6" s="327">
        <f t="shared" ref="BO6:BO7" si="26">IF(Q6-BM6&gt;0,Q6-BM6,0)</f>
        <v>0</v>
      </c>
      <c r="BP6" s="326">
        <f t="shared" ref="BP6:BP7" si="27">IF(BN6+BO6&gt;0,BN6+BO6,0)</f>
        <v>0</v>
      </c>
      <c r="BQ6" s="326">
        <f t="shared" ref="BQ6:BQ7" si="28">IF(U6=0,0,U6)</f>
        <v>0</v>
      </c>
      <c r="BR6" s="326">
        <f t="shared" ref="BR6:BR7" si="29">IF(W6=0,0,W6)</f>
        <v>0</v>
      </c>
      <c r="BS6" s="326">
        <f t="shared" ref="BS6:BS7" si="30">IF(BQ6+BR6&gt;0,BQ6+BR6,0)</f>
        <v>0</v>
      </c>
      <c r="BT6" s="326">
        <f t="shared" ref="BT6:BT7" si="31">IF(V6&gt;0,V6,0)</f>
        <v>0</v>
      </c>
      <c r="BU6" s="326">
        <f t="shared" ref="BU6:BU7" si="32">IF(BP6=0,0,BP6)</f>
        <v>0</v>
      </c>
      <c r="BV6" s="326">
        <f t="shared" ref="BV6:BV7" si="33">IF(BS6=0,0,BS6)</f>
        <v>0</v>
      </c>
      <c r="BW6" s="326">
        <f t="shared" ref="BW6:BW7" si="34">IF(BP6+BT6&gt;0,BP6+BT6,0)</f>
        <v>0</v>
      </c>
      <c r="BX6" s="20"/>
      <c r="BY6" s="20"/>
      <c r="BZ6" s="20"/>
      <c r="CA6" s="20"/>
      <c r="CB6" s="20"/>
      <c r="CC6" s="20"/>
      <c r="CD6" s="20"/>
      <c r="CE6" s="20"/>
      <c r="CF6" s="20"/>
      <c r="CG6" s="20"/>
    </row>
    <row r="7" spans="1:85" ht="15.75" customHeight="1">
      <c r="A7" s="52"/>
      <c r="B7" s="66"/>
      <c r="C7" s="54" t="s">
        <v>121</v>
      </c>
      <c r="D7" s="55" t="s">
        <v>122</v>
      </c>
      <c r="E7" s="56">
        <v>2000</v>
      </c>
      <c r="F7" s="56"/>
      <c r="G7" s="56">
        <f t="shared" si="13"/>
        <v>2000</v>
      </c>
      <c r="H7" s="56"/>
      <c r="I7" s="57">
        <f t="shared" si="14"/>
        <v>0</v>
      </c>
      <c r="J7" s="57">
        <f t="shared" si="15"/>
        <v>0</v>
      </c>
      <c r="K7" s="60"/>
      <c r="L7" s="59"/>
      <c r="M7" s="60"/>
      <c r="N7" s="60"/>
      <c r="O7" s="61">
        <f t="shared" ref="O7:Q7" si="35">AA7+AD7+AG7+AJ7+AM7+AP7+AS7+AV7+AY7+BB7+BE7+BH7</f>
        <v>0</v>
      </c>
      <c r="P7" s="61">
        <f t="shared" si="35"/>
        <v>0</v>
      </c>
      <c r="Q7" s="61">
        <f t="shared" si="35"/>
        <v>0</v>
      </c>
      <c r="R7" s="62">
        <f t="shared" ref="R7:T7" si="36">IF(BK7=0,SUM(AA7+AD7+AG7+AJ7+AM7+AP7+AS7+AV7+AY7+BB7+BE7+BH7),BK7)</f>
        <v>0</v>
      </c>
      <c r="S7" s="62">
        <f t="shared" si="36"/>
        <v>0</v>
      </c>
      <c r="T7" s="62">
        <f t="shared" si="36"/>
        <v>0</v>
      </c>
      <c r="U7" s="63">
        <f t="shared" si="18"/>
        <v>0</v>
      </c>
      <c r="V7" s="63">
        <f t="shared" si="19"/>
        <v>0</v>
      </c>
      <c r="W7" s="63">
        <f t="shared" si="20"/>
        <v>0</v>
      </c>
      <c r="X7" s="64">
        <f t="shared" ref="X7:Y7" si="37">IF(O7&gt;0,O7/K7,0)</f>
        <v>0</v>
      </c>
      <c r="Y7" s="64">
        <f t="shared" si="37"/>
        <v>0</v>
      </c>
      <c r="Z7" s="64">
        <f t="shared" si="5"/>
        <v>0</v>
      </c>
      <c r="AA7" s="58"/>
      <c r="AB7" s="58"/>
      <c r="AC7" s="58"/>
      <c r="AD7" s="58"/>
      <c r="AE7" s="65"/>
      <c r="AF7" s="65"/>
      <c r="AG7" s="65"/>
      <c r="AH7" s="65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326">
        <f t="shared" si="25"/>
        <v>0</v>
      </c>
      <c r="BO7" s="327">
        <f t="shared" si="26"/>
        <v>0</v>
      </c>
      <c r="BP7" s="326">
        <f t="shared" si="27"/>
        <v>0</v>
      </c>
      <c r="BQ7" s="326">
        <f t="shared" si="28"/>
        <v>0</v>
      </c>
      <c r="BR7" s="326">
        <f t="shared" si="29"/>
        <v>0</v>
      </c>
      <c r="BS7" s="326">
        <f t="shared" si="30"/>
        <v>0</v>
      </c>
      <c r="BT7" s="326">
        <f t="shared" si="31"/>
        <v>0</v>
      </c>
      <c r="BU7" s="326">
        <f t="shared" si="32"/>
        <v>0</v>
      </c>
      <c r="BV7" s="326">
        <f t="shared" si="33"/>
        <v>0</v>
      </c>
      <c r="BW7" s="326">
        <f t="shared" si="34"/>
        <v>0</v>
      </c>
      <c r="BX7" s="20"/>
      <c r="BY7" s="20"/>
      <c r="BZ7" s="20"/>
      <c r="CA7" s="20"/>
      <c r="CB7" s="20"/>
      <c r="CC7" s="20"/>
      <c r="CD7" s="20"/>
      <c r="CE7" s="20"/>
      <c r="CF7" s="20"/>
      <c r="CG7" s="20"/>
    </row>
    <row r="8" spans="1:85" ht="21">
      <c r="A8" s="67"/>
      <c r="B8" s="68" t="s">
        <v>123</v>
      </c>
      <c r="C8" s="69"/>
      <c r="D8" s="69"/>
      <c r="E8" s="50">
        <f t="shared" ref="E8:H8" si="38">SUM(E9:E95)</f>
        <v>2262546.77</v>
      </c>
      <c r="F8" s="50">
        <f t="shared" si="38"/>
        <v>0</v>
      </c>
      <c r="G8" s="50">
        <f t="shared" si="38"/>
        <v>2262546.77</v>
      </c>
      <c r="H8" s="50">
        <f t="shared" si="38"/>
        <v>6710000</v>
      </c>
      <c r="I8" s="70">
        <f>K8/G8</f>
        <v>8.4902890206331502E-2</v>
      </c>
      <c r="J8" s="70">
        <f>O8/G8</f>
        <v>2.2622657210308188E-2</v>
      </c>
      <c r="K8" s="50">
        <f t="shared" ref="K8:W8" si="39">SUM(K9:K95)</f>
        <v>192096.75999999998</v>
      </c>
      <c r="L8" s="50">
        <f t="shared" si="39"/>
        <v>868077.66999999981</v>
      </c>
      <c r="M8" s="50">
        <f t="shared" si="39"/>
        <v>0</v>
      </c>
      <c r="N8" s="50">
        <f t="shared" si="39"/>
        <v>0</v>
      </c>
      <c r="O8" s="50">
        <f t="shared" si="39"/>
        <v>51184.82</v>
      </c>
      <c r="P8" s="50">
        <f t="shared" si="39"/>
        <v>457841.45</v>
      </c>
      <c r="Q8" s="50">
        <f t="shared" si="39"/>
        <v>0</v>
      </c>
      <c r="R8" s="50">
        <f t="shared" si="39"/>
        <v>51184.82</v>
      </c>
      <c r="S8" s="50">
        <f t="shared" si="39"/>
        <v>457841.45</v>
      </c>
      <c r="T8" s="50">
        <f t="shared" si="39"/>
        <v>0</v>
      </c>
      <c r="U8" s="71">
        <f t="shared" si="39"/>
        <v>140911.94</v>
      </c>
      <c r="V8" s="71">
        <f t="shared" si="39"/>
        <v>410236.22</v>
      </c>
      <c r="W8" s="71">
        <f t="shared" si="39"/>
        <v>0</v>
      </c>
      <c r="X8" s="49">
        <f t="shared" ref="X8:Y8" si="40">IF(O8&gt;0,O8/K8,0)</f>
        <v>0.2664533227942002</v>
      </c>
      <c r="Y8" s="49">
        <f t="shared" si="40"/>
        <v>0.52741991393465992</v>
      </c>
      <c r="Z8" s="49">
        <f t="shared" si="5"/>
        <v>0</v>
      </c>
      <c r="AA8" s="50">
        <f t="shared" ref="AA8:BW8" si="41">SUM(AA9:AA95)</f>
        <v>0</v>
      </c>
      <c r="AB8" s="50">
        <f t="shared" si="41"/>
        <v>188527.08</v>
      </c>
      <c r="AC8" s="50">
        <f t="shared" si="41"/>
        <v>0</v>
      </c>
      <c r="AD8" s="50">
        <f t="shared" si="41"/>
        <v>735.98</v>
      </c>
      <c r="AE8" s="50">
        <f t="shared" si="41"/>
        <v>115281.23000000001</v>
      </c>
      <c r="AF8" s="50">
        <f t="shared" si="41"/>
        <v>0</v>
      </c>
      <c r="AG8" s="50">
        <f t="shared" si="41"/>
        <v>50448.84</v>
      </c>
      <c r="AH8" s="50">
        <f t="shared" si="41"/>
        <v>154033.13999999998</v>
      </c>
      <c r="AI8" s="50">
        <f t="shared" si="41"/>
        <v>0</v>
      </c>
      <c r="AJ8" s="50">
        <f t="shared" si="41"/>
        <v>0</v>
      </c>
      <c r="AK8" s="50">
        <f t="shared" si="41"/>
        <v>0</v>
      </c>
      <c r="AL8" s="50">
        <f t="shared" si="41"/>
        <v>0</v>
      </c>
      <c r="AM8" s="50">
        <f t="shared" si="41"/>
        <v>0</v>
      </c>
      <c r="AN8" s="50">
        <f t="shared" si="41"/>
        <v>0</v>
      </c>
      <c r="AO8" s="50">
        <f t="shared" si="41"/>
        <v>0</v>
      </c>
      <c r="AP8" s="50">
        <f t="shared" si="41"/>
        <v>0</v>
      </c>
      <c r="AQ8" s="50">
        <f t="shared" si="41"/>
        <v>0</v>
      </c>
      <c r="AR8" s="50">
        <f t="shared" si="41"/>
        <v>0</v>
      </c>
      <c r="AS8" s="50">
        <f t="shared" si="41"/>
        <v>0</v>
      </c>
      <c r="AT8" s="50">
        <f t="shared" si="41"/>
        <v>0</v>
      </c>
      <c r="AU8" s="50">
        <f t="shared" si="41"/>
        <v>0</v>
      </c>
      <c r="AV8" s="50">
        <f t="shared" si="41"/>
        <v>0</v>
      </c>
      <c r="AW8" s="50">
        <f t="shared" si="41"/>
        <v>0</v>
      </c>
      <c r="AX8" s="50">
        <f t="shared" si="41"/>
        <v>0</v>
      </c>
      <c r="AY8" s="50">
        <f t="shared" si="41"/>
        <v>0</v>
      </c>
      <c r="AZ8" s="50">
        <f t="shared" si="41"/>
        <v>0</v>
      </c>
      <c r="BA8" s="50">
        <f t="shared" si="41"/>
        <v>0</v>
      </c>
      <c r="BB8" s="50">
        <f t="shared" si="41"/>
        <v>0</v>
      </c>
      <c r="BC8" s="50">
        <f t="shared" si="41"/>
        <v>0</v>
      </c>
      <c r="BD8" s="50">
        <f t="shared" si="41"/>
        <v>0</v>
      </c>
      <c r="BE8" s="50">
        <f t="shared" si="41"/>
        <v>0</v>
      </c>
      <c r="BF8" s="50">
        <f t="shared" si="41"/>
        <v>0</v>
      </c>
      <c r="BG8" s="50">
        <f t="shared" si="41"/>
        <v>0</v>
      </c>
      <c r="BH8" s="50">
        <f t="shared" si="41"/>
        <v>0</v>
      </c>
      <c r="BI8" s="50">
        <f t="shared" si="41"/>
        <v>0</v>
      </c>
      <c r="BJ8" s="50">
        <f t="shared" si="41"/>
        <v>0</v>
      </c>
      <c r="BK8" s="50">
        <f t="shared" si="41"/>
        <v>0</v>
      </c>
      <c r="BL8" s="50">
        <f t="shared" si="41"/>
        <v>0</v>
      </c>
      <c r="BM8" s="50">
        <f t="shared" si="41"/>
        <v>0</v>
      </c>
      <c r="BN8" s="50">
        <f>SUM(BN9:BN95)</f>
        <v>51184.82</v>
      </c>
      <c r="BO8" s="50">
        <f t="shared" si="41"/>
        <v>0</v>
      </c>
      <c r="BP8" s="50">
        <f t="shared" si="41"/>
        <v>51184.82</v>
      </c>
      <c r="BQ8" s="50">
        <f t="shared" si="41"/>
        <v>140911.94</v>
      </c>
      <c r="BR8" s="50">
        <f t="shared" si="41"/>
        <v>0</v>
      </c>
      <c r="BS8" s="50">
        <f t="shared" si="41"/>
        <v>140911.94</v>
      </c>
      <c r="BT8" s="50">
        <f t="shared" si="41"/>
        <v>410236.22</v>
      </c>
      <c r="BU8" s="50">
        <f t="shared" si="41"/>
        <v>51184.82</v>
      </c>
      <c r="BV8" s="50">
        <f t="shared" si="41"/>
        <v>140911.94</v>
      </c>
      <c r="BW8" s="50">
        <f t="shared" si="41"/>
        <v>461421.03999999992</v>
      </c>
      <c r="BX8" s="20"/>
      <c r="BY8" s="20"/>
      <c r="BZ8" s="20"/>
      <c r="CA8" s="20"/>
      <c r="CB8" s="20"/>
      <c r="CC8" s="20"/>
      <c r="CD8" s="20"/>
      <c r="CE8" s="20"/>
      <c r="CF8" s="20"/>
      <c r="CG8" s="20"/>
    </row>
    <row r="9" spans="1:85" ht="15.75" customHeight="1">
      <c r="A9" s="52" t="s">
        <v>124</v>
      </c>
      <c r="B9" s="53"/>
      <c r="C9" s="54" t="s">
        <v>117</v>
      </c>
      <c r="D9" s="55" t="s">
        <v>118</v>
      </c>
      <c r="E9" s="56">
        <v>3000</v>
      </c>
      <c r="F9" s="56">
        <v>0</v>
      </c>
      <c r="G9" s="56">
        <f t="shared" ref="G9:G29" si="42">E9-F9</f>
        <v>3000</v>
      </c>
      <c r="H9" s="56"/>
      <c r="I9" s="57">
        <f t="shared" ref="I9:I29" si="43">IF(G9&gt;0,K9/G9,0)</f>
        <v>1.3333333333333333</v>
      </c>
      <c r="J9" s="57">
        <f t="shared" ref="J9:J29" si="44">IF(G9&gt;0,O9/G9,0)</f>
        <v>0.56841999999999993</v>
      </c>
      <c r="K9" s="58">
        <v>4000</v>
      </c>
      <c r="L9" s="58"/>
      <c r="M9" s="59"/>
      <c r="N9" s="59"/>
      <c r="O9" s="61">
        <f t="shared" ref="O9:Q9" si="45">AA9+AD9+AG9+AJ9+AM9+AP9+AS9+AV9+AY9+BB9+BE9+BH9</f>
        <v>1705.2599999999998</v>
      </c>
      <c r="P9" s="61">
        <f t="shared" si="45"/>
        <v>0</v>
      </c>
      <c r="Q9" s="61">
        <f t="shared" si="45"/>
        <v>0</v>
      </c>
      <c r="R9" s="62">
        <f t="shared" ref="R9:T9" si="46">IF(BK9=0,SUM(AA9+AD9+AG9+AJ9+AM9+AP9+AS9+AV9+AY9+BB9+BE9+BH9),BK9)</f>
        <v>1705.2599999999998</v>
      </c>
      <c r="S9" s="62">
        <f t="shared" si="46"/>
        <v>0</v>
      </c>
      <c r="T9" s="62">
        <f t="shared" si="46"/>
        <v>0</v>
      </c>
      <c r="U9" s="63">
        <f t="shared" ref="U9:U76" si="47">K9-O9</f>
        <v>2294.7400000000002</v>
      </c>
      <c r="V9" s="63">
        <f t="shared" ref="V9:V76" si="48">L9-P9-M9</f>
        <v>0</v>
      </c>
      <c r="W9" s="63">
        <f t="shared" ref="W9:W76" si="49">N9-Q9</f>
        <v>0</v>
      </c>
      <c r="X9" s="64">
        <f t="shared" ref="X9:Y9" si="50">IF(O9&gt;0,O9/K9,0)</f>
        <v>0.42631499999999994</v>
      </c>
      <c r="Y9" s="64">
        <f t="shared" si="50"/>
        <v>0</v>
      </c>
      <c r="Z9" s="64">
        <f t="shared" si="5"/>
        <v>0</v>
      </c>
      <c r="AA9" s="58"/>
      <c r="AB9" s="58"/>
      <c r="AC9" s="58"/>
      <c r="AD9" s="58"/>
      <c r="AE9" s="65"/>
      <c r="AF9" s="65"/>
      <c r="AG9" s="65">
        <f>644.28+869.4+106.2+85.38</f>
        <v>1705.2599999999998</v>
      </c>
      <c r="AH9" s="65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326">
        <f t="shared" ref="BN9" si="51">IF(O9-BK9&gt;0,O9-BK9,0)</f>
        <v>1705.2599999999998</v>
      </c>
      <c r="BO9" s="327">
        <f t="shared" ref="BO9" si="52">IF(Q9-BM9&gt;0,Q9-BM9,0)</f>
        <v>0</v>
      </c>
      <c r="BP9" s="326">
        <f t="shared" ref="BP9" si="53">IF(BN9+BO9&gt;0,BN9+BO9,0)</f>
        <v>1705.2599999999998</v>
      </c>
      <c r="BQ9" s="326">
        <f t="shared" ref="BQ9" si="54">IF(U9=0,0,U9)</f>
        <v>2294.7400000000002</v>
      </c>
      <c r="BR9" s="326">
        <f t="shared" ref="BR9" si="55">IF(W9=0,0,W9)</f>
        <v>0</v>
      </c>
      <c r="BS9" s="326">
        <f t="shared" ref="BS9" si="56">IF(BQ9+BR9&gt;0,BQ9+BR9,0)</f>
        <v>2294.7400000000002</v>
      </c>
      <c r="BT9" s="326">
        <f t="shared" ref="BT9" si="57">IF(V9&gt;0,V9,0)</f>
        <v>0</v>
      </c>
      <c r="BU9" s="326">
        <f t="shared" ref="BU9" si="58">IF(BP9=0,0,BP9)</f>
        <v>1705.2599999999998</v>
      </c>
      <c r="BV9" s="326">
        <f t="shared" ref="BV9" si="59">IF(BS9=0,0,BS9)</f>
        <v>2294.7400000000002</v>
      </c>
      <c r="BW9" s="326">
        <f t="shared" ref="BW9" si="60">IF(BP9+BT9&gt;0,BP9+BT9,0)</f>
        <v>1705.2599999999998</v>
      </c>
      <c r="BX9" s="20"/>
      <c r="BY9" s="20"/>
      <c r="BZ9" s="20"/>
      <c r="CA9" s="20"/>
      <c r="CB9" s="20"/>
      <c r="CC9" s="20"/>
      <c r="CD9" s="20"/>
      <c r="CE9" s="20"/>
      <c r="CF9" s="20"/>
      <c r="CG9" s="20"/>
    </row>
    <row r="10" spans="1:85" ht="15.75" customHeight="1">
      <c r="A10" s="52" t="s">
        <v>125</v>
      </c>
      <c r="B10" s="66"/>
      <c r="C10" s="54" t="s">
        <v>126</v>
      </c>
      <c r="D10" s="55" t="s">
        <v>127</v>
      </c>
      <c r="E10" s="56"/>
      <c r="F10" s="56"/>
      <c r="G10" s="56">
        <f>E10-F10</f>
        <v>0</v>
      </c>
      <c r="H10" s="56"/>
      <c r="I10" s="57">
        <f t="shared" si="43"/>
        <v>0</v>
      </c>
      <c r="J10" s="57">
        <f t="shared" si="44"/>
        <v>0</v>
      </c>
      <c r="K10" s="58">
        <v>3000</v>
      </c>
      <c r="L10" s="58"/>
      <c r="M10" s="58"/>
      <c r="N10" s="58"/>
      <c r="O10" s="61">
        <f t="shared" ref="O10:Q10" si="61">AA10+AD10+AG10+AJ10+AM10+AP10+AS10+AV10+AY10+BB10+BE10+BH10</f>
        <v>600</v>
      </c>
      <c r="P10" s="61">
        <f t="shared" si="61"/>
        <v>0</v>
      </c>
      <c r="Q10" s="61">
        <f t="shared" si="61"/>
        <v>0</v>
      </c>
      <c r="R10" s="62">
        <f t="shared" ref="R10:T10" si="62">IF(BK10=0,SUM(AA10+AD10+AG10+AJ10+AM10+AP10+AS10+AV10+AY10+BB10+BE10+BH10),BK10)</f>
        <v>600</v>
      </c>
      <c r="S10" s="62">
        <f t="shared" si="62"/>
        <v>0</v>
      </c>
      <c r="T10" s="62">
        <f t="shared" si="62"/>
        <v>0</v>
      </c>
      <c r="U10" s="63">
        <f t="shared" si="47"/>
        <v>2400</v>
      </c>
      <c r="V10" s="63">
        <f t="shared" si="48"/>
        <v>0</v>
      </c>
      <c r="W10" s="63">
        <f t="shared" si="49"/>
        <v>0</v>
      </c>
      <c r="X10" s="64">
        <f t="shared" ref="X10:Y10" si="63">IF(O10&gt;0,O10/K10,0)</f>
        <v>0.2</v>
      </c>
      <c r="Y10" s="64">
        <f t="shared" si="63"/>
        <v>0</v>
      </c>
      <c r="Z10" s="64">
        <f t="shared" si="5"/>
        <v>0</v>
      </c>
      <c r="AA10" s="58"/>
      <c r="AB10" s="58"/>
      <c r="AC10" s="58"/>
      <c r="AD10" s="58">
        <v>600</v>
      </c>
      <c r="AE10" s="65"/>
      <c r="AF10" s="65"/>
      <c r="AG10" s="65"/>
      <c r="AH10" s="65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326">
        <f t="shared" ref="BN10:BN73" si="64">IF(O10-BK10&gt;0,O10-BK10,0)</f>
        <v>600</v>
      </c>
      <c r="BO10" s="327">
        <f t="shared" ref="BO10:BO73" si="65">IF(Q10-BM10&gt;0,Q10-BM10,0)</f>
        <v>0</v>
      </c>
      <c r="BP10" s="326">
        <f t="shared" ref="BP10:BP73" si="66">IF(BN10+BO10&gt;0,BN10+BO10,0)</f>
        <v>600</v>
      </c>
      <c r="BQ10" s="326">
        <f t="shared" ref="BQ10:BQ73" si="67">IF(U10=0,0,U10)</f>
        <v>2400</v>
      </c>
      <c r="BR10" s="326">
        <f t="shared" ref="BR10:BR73" si="68">IF(W10=0,0,W10)</f>
        <v>0</v>
      </c>
      <c r="BS10" s="326">
        <f t="shared" ref="BS10:BS73" si="69">IF(BQ10+BR10&gt;0,BQ10+BR10,0)</f>
        <v>2400</v>
      </c>
      <c r="BT10" s="326">
        <f t="shared" ref="BT10:BT73" si="70">IF(V10&gt;0,V10,0)</f>
        <v>0</v>
      </c>
      <c r="BU10" s="326">
        <f t="shared" ref="BU10:BU73" si="71">IF(BP10=0,0,BP10)</f>
        <v>600</v>
      </c>
      <c r="BV10" s="326">
        <f t="shared" ref="BV10:BV73" si="72">IF(BS10=0,0,BS10)</f>
        <v>2400</v>
      </c>
      <c r="BW10" s="326">
        <f t="shared" ref="BW10:BW73" si="73">IF(BP10+BT10&gt;0,BP10+BT10,0)</f>
        <v>600</v>
      </c>
      <c r="BX10" s="20"/>
      <c r="BY10" s="20"/>
      <c r="BZ10" s="20"/>
      <c r="CA10" s="20"/>
      <c r="CB10" s="20"/>
      <c r="CC10" s="20"/>
      <c r="CD10" s="20"/>
      <c r="CE10" s="20"/>
      <c r="CF10" s="20"/>
      <c r="CG10" s="20"/>
    </row>
    <row r="11" spans="1:85" ht="15.75" customHeight="1">
      <c r="A11" s="52"/>
      <c r="B11" s="66"/>
      <c r="C11" s="54" t="s">
        <v>128</v>
      </c>
      <c r="D11" s="55" t="s">
        <v>129</v>
      </c>
      <c r="E11" s="56">
        <v>25000</v>
      </c>
      <c r="F11" s="56"/>
      <c r="G11" s="56">
        <f>E11-F11</f>
        <v>25000</v>
      </c>
      <c r="H11" s="56"/>
      <c r="I11" s="57">
        <f t="shared" si="43"/>
        <v>0</v>
      </c>
      <c r="J11" s="57">
        <f t="shared" si="44"/>
        <v>0</v>
      </c>
      <c r="K11" s="58"/>
      <c r="L11" s="58"/>
      <c r="M11" s="58"/>
      <c r="N11" s="58"/>
      <c r="O11" s="61">
        <f t="shared" ref="O11:Q11" si="74">AA11+AD11+AG11+AJ11+AM11+AP11+AS11+AV11+AY11+BB11+BE11+BH11</f>
        <v>0</v>
      </c>
      <c r="P11" s="61">
        <f t="shared" si="74"/>
        <v>0</v>
      </c>
      <c r="Q11" s="61">
        <f t="shared" si="74"/>
        <v>0</v>
      </c>
      <c r="R11" s="62">
        <f t="shared" ref="R11:T11" si="75">IF(BK11=0,SUM(AA11+AD11+AG11+AJ11+AM11+AP11+AS11+AV11+AY11+BB11+BE11+BH11),BK11)</f>
        <v>0</v>
      </c>
      <c r="S11" s="62">
        <f t="shared" si="75"/>
        <v>0</v>
      </c>
      <c r="T11" s="62">
        <f t="shared" si="75"/>
        <v>0</v>
      </c>
      <c r="U11" s="63">
        <f t="shared" si="47"/>
        <v>0</v>
      </c>
      <c r="V11" s="63">
        <f t="shared" si="48"/>
        <v>0</v>
      </c>
      <c r="W11" s="63">
        <f t="shared" si="49"/>
        <v>0</v>
      </c>
      <c r="X11" s="64">
        <f t="shared" ref="X11:Y11" si="76">IF(O11&gt;0,O11/K11,0)</f>
        <v>0</v>
      </c>
      <c r="Y11" s="64">
        <f t="shared" si="76"/>
        <v>0</v>
      </c>
      <c r="Z11" s="64">
        <f t="shared" si="5"/>
        <v>0</v>
      </c>
      <c r="AA11" s="58"/>
      <c r="AB11" s="58"/>
      <c r="AC11" s="58"/>
      <c r="AD11" s="58"/>
      <c r="AE11" s="65"/>
      <c r="AF11" s="65"/>
      <c r="AG11" s="65"/>
      <c r="AH11" s="65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326">
        <f t="shared" si="64"/>
        <v>0</v>
      </c>
      <c r="BO11" s="327">
        <f t="shared" si="65"/>
        <v>0</v>
      </c>
      <c r="BP11" s="326">
        <f t="shared" si="66"/>
        <v>0</v>
      </c>
      <c r="BQ11" s="326">
        <f t="shared" si="67"/>
        <v>0</v>
      </c>
      <c r="BR11" s="326">
        <f t="shared" si="68"/>
        <v>0</v>
      </c>
      <c r="BS11" s="326">
        <f t="shared" si="69"/>
        <v>0</v>
      </c>
      <c r="BT11" s="326">
        <f t="shared" si="70"/>
        <v>0</v>
      </c>
      <c r="BU11" s="326">
        <f t="shared" si="71"/>
        <v>0</v>
      </c>
      <c r="BV11" s="326">
        <f t="shared" si="72"/>
        <v>0</v>
      </c>
      <c r="BW11" s="326">
        <f t="shared" si="73"/>
        <v>0</v>
      </c>
      <c r="BX11" s="20"/>
      <c r="BY11" s="20"/>
      <c r="BZ11" s="20"/>
      <c r="CA11" s="20"/>
      <c r="CB11" s="20"/>
      <c r="CC11" s="20"/>
      <c r="CD11" s="20"/>
      <c r="CE11" s="20"/>
      <c r="CF11" s="20"/>
      <c r="CG11" s="20"/>
    </row>
    <row r="12" spans="1:85" ht="15.75" customHeight="1">
      <c r="A12" s="52"/>
      <c r="B12" s="66"/>
      <c r="C12" s="54" t="s">
        <v>130</v>
      </c>
      <c r="D12" s="55" t="s">
        <v>131</v>
      </c>
      <c r="E12" s="56">
        <v>5000</v>
      </c>
      <c r="F12" s="56"/>
      <c r="G12" s="56">
        <f t="shared" si="42"/>
        <v>5000</v>
      </c>
      <c r="H12" s="56"/>
      <c r="I12" s="57">
        <f t="shared" si="43"/>
        <v>0</v>
      </c>
      <c r="J12" s="57">
        <f t="shared" si="44"/>
        <v>0</v>
      </c>
      <c r="K12" s="58"/>
      <c r="L12" s="58"/>
      <c r="M12" s="58"/>
      <c r="N12" s="58"/>
      <c r="O12" s="61">
        <f t="shared" ref="O12:Q12" si="77">AA12+AD12+AG12+AJ12+AM12+AP12+AS12+AV12+AY12+BB12+BE12+BH12</f>
        <v>0</v>
      </c>
      <c r="P12" s="61">
        <f t="shared" si="77"/>
        <v>0</v>
      </c>
      <c r="Q12" s="61">
        <f t="shared" si="77"/>
        <v>0</v>
      </c>
      <c r="R12" s="62">
        <f t="shared" ref="R12:T12" si="78">IF(BK12=0,SUM(AA12+AD12+AG12+AJ12+AM12+AP12+AS12+AV12+AY12+BB12+BE12+BH12),BK12)</f>
        <v>0</v>
      </c>
      <c r="S12" s="62">
        <f t="shared" si="78"/>
        <v>0</v>
      </c>
      <c r="T12" s="62">
        <f t="shared" si="78"/>
        <v>0</v>
      </c>
      <c r="U12" s="63">
        <f t="shared" si="47"/>
        <v>0</v>
      </c>
      <c r="V12" s="63">
        <f t="shared" si="48"/>
        <v>0</v>
      </c>
      <c r="W12" s="63">
        <f t="shared" si="49"/>
        <v>0</v>
      </c>
      <c r="X12" s="64">
        <f t="shared" ref="X12:Y12" si="79">IF(O12&gt;0,O12/K12,0)</f>
        <v>0</v>
      </c>
      <c r="Y12" s="64">
        <f t="shared" si="79"/>
        <v>0</v>
      </c>
      <c r="Z12" s="64">
        <f t="shared" si="5"/>
        <v>0</v>
      </c>
      <c r="AA12" s="58"/>
      <c r="AB12" s="58"/>
      <c r="AC12" s="58"/>
      <c r="AD12" s="58"/>
      <c r="AE12" s="65"/>
      <c r="AF12" s="65"/>
      <c r="AG12" s="65"/>
      <c r="AH12" s="65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326">
        <f t="shared" si="64"/>
        <v>0</v>
      </c>
      <c r="BO12" s="327">
        <f t="shared" si="65"/>
        <v>0</v>
      </c>
      <c r="BP12" s="326">
        <f t="shared" si="66"/>
        <v>0</v>
      </c>
      <c r="BQ12" s="326">
        <f t="shared" si="67"/>
        <v>0</v>
      </c>
      <c r="BR12" s="326">
        <f t="shared" si="68"/>
        <v>0</v>
      </c>
      <c r="BS12" s="326">
        <f t="shared" si="69"/>
        <v>0</v>
      </c>
      <c r="BT12" s="326">
        <f t="shared" si="70"/>
        <v>0</v>
      </c>
      <c r="BU12" s="326">
        <f t="shared" si="71"/>
        <v>0</v>
      </c>
      <c r="BV12" s="326">
        <f t="shared" si="72"/>
        <v>0</v>
      </c>
      <c r="BW12" s="326">
        <f t="shared" si="73"/>
        <v>0</v>
      </c>
      <c r="BX12" s="20"/>
      <c r="BY12" s="20"/>
      <c r="BZ12" s="20"/>
      <c r="CA12" s="20"/>
      <c r="CB12" s="20"/>
      <c r="CC12" s="20"/>
      <c r="CD12" s="20"/>
      <c r="CE12" s="20"/>
      <c r="CF12" s="20"/>
      <c r="CG12" s="20"/>
    </row>
    <row r="13" spans="1:85" ht="15.75" customHeight="1">
      <c r="A13" s="52"/>
      <c r="B13" s="66"/>
      <c r="C13" s="54" t="s">
        <v>132</v>
      </c>
      <c r="D13" s="55" t="s">
        <v>133</v>
      </c>
      <c r="E13" s="56">
        <v>5000</v>
      </c>
      <c r="F13" s="56"/>
      <c r="G13" s="56">
        <f t="shared" si="42"/>
        <v>5000</v>
      </c>
      <c r="H13" s="56"/>
      <c r="I13" s="57">
        <f t="shared" si="43"/>
        <v>0</v>
      </c>
      <c r="J13" s="57">
        <f t="shared" si="44"/>
        <v>0</v>
      </c>
      <c r="K13" s="58"/>
      <c r="L13" s="58"/>
      <c r="M13" s="58"/>
      <c r="N13" s="58"/>
      <c r="O13" s="61">
        <f t="shared" ref="O13:Q13" si="80">AA13+AD13+AG13+AJ13+AM13+AP13+AS13+AV13+AY13+BB13+BE13+BH13</f>
        <v>0</v>
      </c>
      <c r="P13" s="61">
        <f t="shared" si="80"/>
        <v>0</v>
      </c>
      <c r="Q13" s="61">
        <f t="shared" si="80"/>
        <v>0</v>
      </c>
      <c r="R13" s="62">
        <f t="shared" ref="R13:T13" si="81">IF(BK13=0,SUM(AA13+AD13+AG13+AJ13+AM13+AP13+AS13+AV13+AY13+BB13+BE13+BH13),BK13)</f>
        <v>0</v>
      </c>
      <c r="S13" s="62">
        <f t="shared" si="81"/>
        <v>0</v>
      </c>
      <c r="T13" s="62">
        <f t="shared" si="81"/>
        <v>0</v>
      </c>
      <c r="U13" s="63">
        <f t="shared" si="47"/>
        <v>0</v>
      </c>
      <c r="V13" s="63">
        <f t="shared" si="48"/>
        <v>0</v>
      </c>
      <c r="W13" s="63">
        <f t="shared" si="49"/>
        <v>0</v>
      </c>
      <c r="X13" s="64">
        <f t="shared" ref="X13:Y13" si="82">IF(O13&gt;0,O13/K13,0)</f>
        <v>0</v>
      </c>
      <c r="Y13" s="64">
        <f t="shared" si="82"/>
        <v>0</v>
      </c>
      <c r="Z13" s="64">
        <f t="shared" si="5"/>
        <v>0</v>
      </c>
      <c r="AA13" s="58"/>
      <c r="AB13" s="58"/>
      <c r="AC13" s="58"/>
      <c r="AD13" s="58"/>
      <c r="AE13" s="65"/>
      <c r="AF13" s="65"/>
      <c r="AG13" s="65"/>
      <c r="AH13" s="65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326">
        <f t="shared" si="64"/>
        <v>0</v>
      </c>
      <c r="BO13" s="327">
        <f t="shared" si="65"/>
        <v>0</v>
      </c>
      <c r="BP13" s="326">
        <f t="shared" si="66"/>
        <v>0</v>
      </c>
      <c r="BQ13" s="326">
        <f t="shared" si="67"/>
        <v>0</v>
      </c>
      <c r="BR13" s="326">
        <f t="shared" si="68"/>
        <v>0</v>
      </c>
      <c r="BS13" s="326">
        <f t="shared" si="69"/>
        <v>0</v>
      </c>
      <c r="BT13" s="326">
        <f t="shared" si="70"/>
        <v>0</v>
      </c>
      <c r="BU13" s="326">
        <f t="shared" si="71"/>
        <v>0</v>
      </c>
      <c r="BV13" s="326">
        <f t="shared" si="72"/>
        <v>0</v>
      </c>
      <c r="BW13" s="326">
        <f t="shared" si="73"/>
        <v>0</v>
      </c>
      <c r="BX13" s="20"/>
      <c r="BY13" s="20"/>
      <c r="BZ13" s="20"/>
      <c r="CA13" s="20"/>
      <c r="CB13" s="20"/>
      <c r="CC13" s="20"/>
      <c r="CD13" s="20"/>
      <c r="CE13" s="20"/>
      <c r="CF13" s="20"/>
      <c r="CG13" s="20"/>
    </row>
    <row r="14" spans="1:85" ht="15.75" customHeight="1">
      <c r="A14" s="52"/>
      <c r="B14" s="66"/>
      <c r="C14" s="54" t="s">
        <v>134</v>
      </c>
      <c r="D14" s="55" t="s">
        <v>135</v>
      </c>
      <c r="E14" s="56">
        <v>14546.77</v>
      </c>
      <c r="F14" s="56"/>
      <c r="G14" s="56">
        <f t="shared" si="42"/>
        <v>14546.77</v>
      </c>
      <c r="H14" s="56"/>
      <c r="I14" s="57">
        <f t="shared" si="43"/>
        <v>0</v>
      </c>
      <c r="J14" s="57">
        <f t="shared" si="44"/>
        <v>0</v>
      </c>
      <c r="K14" s="58"/>
      <c r="L14" s="58"/>
      <c r="M14" s="58"/>
      <c r="N14" s="58"/>
      <c r="O14" s="61">
        <f t="shared" ref="O14:Q14" si="83">AA14+AD14+AG14+AJ14+AM14+AP14+AS14+AV14+AY14+BB14+BE14+BH14</f>
        <v>0</v>
      </c>
      <c r="P14" s="61">
        <f t="shared" si="83"/>
        <v>0</v>
      </c>
      <c r="Q14" s="61">
        <f t="shared" si="83"/>
        <v>0</v>
      </c>
      <c r="R14" s="62">
        <f t="shared" ref="R14:T14" si="84">IF(BK14=0,SUM(AA14+AD14+AG14+AJ14+AM14+AP14+AS14+AV14+AY14+BB14+BE14+BH14),BK14)</f>
        <v>0</v>
      </c>
      <c r="S14" s="62">
        <f t="shared" si="84"/>
        <v>0</v>
      </c>
      <c r="T14" s="62">
        <f t="shared" si="84"/>
        <v>0</v>
      </c>
      <c r="U14" s="63">
        <f t="shared" si="47"/>
        <v>0</v>
      </c>
      <c r="V14" s="63">
        <f t="shared" si="48"/>
        <v>0</v>
      </c>
      <c r="W14" s="63">
        <f t="shared" si="49"/>
        <v>0</v>
      </c>
      <c r="X14" s="64">
        <f t="shared" ref="X14:Y14" si="85">IF(O14&gt;0,O14/K14,0)</f>
        <v>0</v>
      </c>
      <c r="Y14" s="64">
        <f t="shared" si="85"/>
        <v>0</v>
      </c>
      <c r="Z14" s="64">
        <f t="shared" si="5"/>
        <v>0</v>
      </c>
      <c r="AA14" s="58"/>
      <c r="AB14" s="58"/>
      <c r="AC14" s="58"/>
      <c r="AD14" s="58"/>
      <c r="AE14" s="65"/>
      <c r="AF14" s="65"/>
      <c r="AG14" s="65"/>
      <c r="AH14" s="65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326">
        <f t="shared" si="64"/>
        <v>0</v>
      </c>
      <c r="BO14" s="327">
        <f t="shared" si="65"/>
        <v>0</v>
      </c>
      <c r="BP14" s="326">
        <f t="shared" si="66"/>
        <v>0</v>
      </c>
      <c r="BQ14" s="326">
        <f t="shared" si="67"/>
        <v>0</v>
      </c>
      <c r="BR14" s="326">
        <f t="shared" si="68"/>
        <v>0</v>
      </c>
      <c r="BS14" s="326">
        <f t="shared" si="69"/>
        <v>0</v>
      </c>
      <c r="BT14" s="326">
        <f t="shared" si="70"/>
        <v>0</v>
      </c>
      <c r="BU14" s="326">
        <f t="shared" si="71"/>
        <v>0</v>
      </c>
      <c r="BV14" s="326">
        <f t="shared" si="72"/>
        <v>0</v>
      </c>
      <c r="BW14" s="326">
        <f t="shared" si="73"/>
        <v>0</v>
      </c>
      <c r="BX14" s="20"/>
      <c r="BY14" s="20"/>
      <c r="BZ14" s="20"/>
      <c r="CA14" s="20"/>
      <c r="CB14" s="20"/>
      <c r="CC14" s="20"/>
      <c r="CD14" s="20"/>
      <c r="CE14" s="20"/>
      <c r="CF14" s="20"/>
      <c r="CG14" s="20"/>
    </row>
    <row r="15" spans="1:85" ht="15.75" customHeight="1">
      <c r="A15" s="52"/>
      <c r="B15" s="66"/>
      <c r="C15" s="54" t="s">
        <v>136</v>
      </c>
      <c r="D15" s="55" t="s">
        <v>137</v>
      </c>
      <c r="E15" s="56">
        <v>10000</v>
      </c>
      <c r="F15" s="56"/>
      <c r="G15" s="56">
        <f t="shared" si="42"/>
        <v>10000</v>
      </c>
      <c r="H15" s="56"/>
      <c r="I15" s="57">
        <f t="shared" si="43"/>
        <v>0</v>
      </c>
      <c r="J15" s="57">
        <f t="shared" si="44"/>
        <v>0</v>
      </c>
      <c r="K15" s="58"/>
      <c r="L15" s="58"/>
      <c r="M15" s="58"/>
      <c r="N15" s="58"/>
      <c r="O15" s="61">
        <f t="shared" ref="O15:Q15" si="86">AA15+AD15+AG15+AJ15+AM15+AP15+AS15+AV15+AY15+BB15+BE15+BH15</f>
        <v>0</v>
      </c>
      <c r="P15" s="61">
        <f t="shared" si="86"/>
        <v>0</v>
      </c>
      <c r="Q15" s="61">
        <f t="shared" si="86"/>
        <v>0</v>
      </c>
      <c r="R15" s="62">
        <f t="shared" ref="R15:T15" si="87">IF(BK15=0,SUM(AA15+AD15+AG15+AJ15+AM15+AP15+AS15+AV15+AY15+BB15+BE15+BH15),BK15)</f>
        <v>0</v>
      </c>
      <c r="S15" s="62">
        <f t="shared" si="87"/>
        <v>0</v>
      </c>
      <c r="T15" s="62">
        <f t="shared" si="87"/>
        <v>0</v>
      </c>
      <c r="U15" s="63">
        <f t="shared" si="47"/>
        <v>0</v>
      </c>
      <c r="V15" s="63">
        <f t="shared" si="48"/>
        <v>0</v>
      </c>
      <c r="W15" s="63">
        <f t="shared" si="49"/>
        <v>0</v>
      </c>
      <c r="X15" s="64">
        <f t="shared" ref="X15:Y15" si="88">IF(O15&gt;0,O15/K15,0)</f>
        <v>0</v>
      </c>
      <c r="Y15" s="64">
        <f t="shared" si="88"/>
        <v>0</v>
      </c>
      <c r="Z15" s="64">
        <f t="shared" si="5"/>
        <v>0</v>
      </c>
      <c r="AA15" s="58"/>
      <c r="AB15" s="58"/>
      <c r="AC15" s="58"/>
      <c r="AD15" s="58"/>
      <c r="AE15" s="65"/>
      <c r="AF15" s="65"/>
      <c r="AG15" s="65"/>
      <c r="AH15" s="65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326">
        <f t="shared" si="64"/>
        <v>0</v>
      </c>
      <c r="BO15" s="327">
        <f t="shared" si="65"/>
        <v>0</v>
      </c>
      <c r="BP15" s="326">
        <f t="shared" si="66"/>
        <v>0</v>
      </c>
      <c r="BQ15" s="326">
        <f t="shared" si="67"/>
        <v>0</v>
      </c>
      <c r="BR15" s="326">
        <f t="shared" si="68"/>
        <v>0</v>
      </c>
      <c r="BS15" s="326">
        <f t="shared" si="69"/>
        <v>0</v>
      </c>
      <c r="BT15" s="326">
        <f t="shared" si="70"/>
        <v>0</v>
      </c>
      <c r="BU15" s="326">
        <f t="shared" si="71"/>
        <v>0</v>
      </c>
      <c r="BV15" s="326">
        <f t="shared" si="72"/>
        <v>0</v>
      </c>
      <c r="BW15" s="326">
        <f t="shared" si="73"/>
        <v>0</v>
      </c>
      <c r="BX15" s="20"/>
      <c r="BY15" s="20"/>
      <c r="BZ15" s="20"/>
      <c r="CA15" s="20"/>
      <c r="CB15" s="20"/>
      <c r="CC15" s="20"/>
      <c r="CD15" s="20"/>
      <c r="CE15" s="20"/>
      <c r="CF15" s="20"/>
      <c r="CG15" s="20"/>
    </row>
    <row r="16" spans="1:85" ht="15.75" customHeight="1">
      <c r="A16" s="52"/>
      <c r="B16" s="66"/>
      <c r="C16" s="54" t="s">
        <v>136</v>
      </c>
      <c r="D16" s="55" t="s">
        <v>138</v>
      </c>
      <c r="E16" s="56">
        <v>500</v>
      </c>
      <c r="F16" s="56"/>
      <c r="G16" s="56">
        <f t="shared" si="42"/>
        <v>500</v>
      </c>
      <c r="H16" s="56"/>
      <c r="I16" s="57">
        <f t="shared" si="43"/>
        <v>0</v>
      </c>
      <c r="J16" s="57">
        <f t="shared" si="44"/>
        <v>0</v>
      </c>
      <c r="K16" s="58"/>
      <c r="L16" s="58"/>
      <c r="M16" s="58"/>
      <c r="N16" s="58"/>
      <c r="O16" s="61">
        <f t="shared" ref="O16:Q16" si="89">AA16+AD16+AG16+AJ16+AM16+AP16+AS16+AV16+AY16+BB16+BE16+BH16</f>
        <v>0</v>
      </c>
      <c r="P16" s="61">
        <f t="shared" si="89"/>
        <v>0</v>
      </c>
      <c r="Q16" s="61">
        <f t="shared" si="89"/>
        <v>0</v>
      </c>
      <c r="R16" s="62">
        <f t="shared" ref="R16:T16" si="90">IF(BK16=0,SUM(AA16+AD16+AG16+AJ16+AM16+AP16+AS16+AV16+AY16+BB16+BE16+BH16),BK16)</f>
        <v>0</v>
      </c>
      <c r="S16" s="62">
        <f t="shared" si="90"/>
        <v>0</v>
      </c>
      <c r="T16" s="62">
        <f t="shared" si="90"/>
        <v>0</v>
      </c>
      <c r="U16" s="63">
        <f t="shared" si="47"/>
        <v>0</v>
      </c>
      <c r="V16" s="63">
        <f t="shared" si="48"/>
        <v>0</v>
      </c>
      <c r="W16" s="63">
        <f t="shared" si="49"/>
        <v>0</v>
      </c>
      <c r="X16" s="64">
        <f t="shared" ref="X16:Y16" si="91">IF(O16&gt;0,O16/K16,0)</f>
        <v>0</v>
      </c>
      <c r="Y16" s="64">
        <f t="shared" si="91"/>
        <v>0</v>
      </c>
      <c r="Z16" s="64">
        <f t="shared" si="5"/>
        <v>0</v>
      </c>
      <c r="AA16" s="58"/>
      <c r="AB16" s="58"/>
      <c r="AC16" s="58"/>
      <c r="AD16" s="58"/>
      <c r="AE16" s="65"/>
      <c r="AF16" s="65"/>
      <c r="AG16" s="65"/>
      <c r="AH16" s="65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326">
        <f t="shared" si="64"/>
        <v>0</v>
      </c>
      <c r="BO16" s="327">
        <f t="shared" si="65"/>
        <v>0</v>
      </c>
      <c r="BP16" s="326">
        <f t="shared" si="66"/>
        <v>0</v>
      </c>
      <c r="BQ16" s="326">
        <f t="shared" si="67"/>
        <v>0</v>
      </c>
      <c r="BR16" s="326">
        <f t="shared" si="68"/>
        <v>0</v>
      </c>
      <c r="BS16" s="326">
        <f t="shared" si="69"/>
        <v>0</v>
      </c>
      <c r="BT16" s="326">
        <f t="shared" si="70"/>
        <v>0</v>
      </c>
      <c r="BU16" s="326">
        <f t="shared" si="71"/>
        <v>0</v>
      </c>
      <c r="BV16" s="326">
        <f t="shared" si="72"/>
        <v>0</v>
      </c>
      <c r="BW16" s="326">
        <f t="shared" si="73"/>
        <v>0</v>
      </c>
      <c r="BX16" s="20"/>
      <c r="BY16" s="20"/>
      <c r="BZ16" s="20"/>
      <c r="CA16" s="20"/>
      <c r="CB16" s="20"/>
      <c r="CC16" s="20"/>
      <c r="CD16" s="20"/>
      <c r="CE16" s="20"/>
      <c r="CF16" s="20"/>
      <c r="CG16" s="20"/>
    </row>
    <row r="17" spans="1:85" ht="15.75" customHeight="1">
      <c r="A17" s="52"/>
      <c r="B17" s="66" t="s">
        <v>139</v>
      </c>
      <c r="C17" s="54" t="s">
        <v>136</v>
      </c>
      <c r="D17" s="72" t="s">
        <v>140</v>
      </c>
      <c r="E17" s="56"/>
      <c r="F17" s="56"/>
      <c r="G17" s="56">
        <f t="shared" si="42"/>
        <v>0</v>
      </c>
      <c r="H17" s="56"/>
      <c r="I17" s="57">
        <f t="shared" si="43"/>
        <v>0</v>
      </c>
      <c r="J17" s="57">
        <f t="shared" si="44"/>
        <v>0</v>
      </c>
      <c r="K17" s="58"/>
      <c r="L17" s="58">
        <v>3779.5</v>
      </c>
      <c r="M17" s="58"/>
      <c r="N17" s="58"/>
      <c r="O17" s="61">
        <f t="shared" ref="O17:Q17" si="92">AA17+AD17+AG17+AJ17+AM17+AP17+AS17+AV17+AY17+BB17+BE17+BH17</f>
        <v>0</v>
      </c>
      <c r="P17" s="61">
        <f t="shared" si="92"/>
        <v>0</v>
      </c>
      <c r="Q17" s="61">
        <f t="shared" si="92"/>
        <v>0</v>
      </c>
      <c r="R17" s="62">
        <f t="shared" ref="R17:T17" si="93">IF(BK17=0,SUM(AA17+AD17+AG17+AJ17+AM17+AP17+AS17+AV17+AY17+BB17+BE17+BH17),BK17)</f>
        <v>0</v>
      </c>
      <c r="S17" s="62">
        <f t="shared" si="93"/>
        <v>0</v>
      </c>
      <c r="T17" s="62">
        <f t="shared" si="93"/>
        <v>0</v>
      </c>
      <c r="U17" s="63">
        <f t="shared" si="47"/>
        <v>0</v>
      </c>
      <c r="V17" s="63">
        <f t="shared" si="48"/>
        <v>3779.5</v>
      </c>
      <c r="W17" s="63">
        <f t="shared" si="49"/>
        <v>0</v>
      </c>
      <c r="X17" s="64">
        <f t="shared" ref="X17:Y17" si="94">IF(O17&gt;0,O17/K17,0)</f>
        <v>0</v>
      </c>
      <c r="Y17" s="64">
        <f t="shared" si="94"/>
        <v>0</v>
      </c>
      <c r="Z17" s="64">
        <f t="shared" si="5"/>
        <v>0</v>
      </c>
      <c r="AA17" s="58"/>
      <c r="AB17" s="58"/>
      <c r="AC17" s="58"/>
      <c r="AD17" s="58"/>
      <c r="AE17" s="65"/>
      <c r="AF17" s="65"/>
      <c r="AG17" s="65"/>
      <c r="AH17" s="65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326">
        <f t="shared" si="64"/>
        <v>0</v>
      </c>
      <c r="BO17" s="327">
        <f t="shared" si="65"/>
        <v>0</v>
      </c>
      <c r="BP17" s="326">
        <f t="shared" si="66"/>
        <v>0</v>
      </c>
      <c r="BQ17" s="326">
        <f t="shared" si="67"/>
        <v>0</v>
      </c>
      <c r="BR17" s="326">
        <f t="shared" si="68"/>
        <v>0</v>
      </c>
      <c r="BS17" s="326">
        <f t="shared" si="69"/>
        <v>0</v>
      </c>
      <c r="BT17" s="326">
        <f t="shared" si="70"/>
        <v>3779.5</v>
      </c>
      <c r="BU17" s="326">
        <f t="shared" si="71"/>
        <v>0</v>
      </c>
      <c r="BV17" s="326">
        <f t="shared" si="72"/>
        <v>0</v>
      </c>
      <c r="BW17" s="326">
        <f t="shared" si="73"/>
        <v>3779.5</v>
      </c>
      <c r="BX17" s="20"/>
      <c r="BY17" s="20"/>
      <c r="BZ17" s="20"/>
      <c r="CA17" s="20"/>
      <c r="CB17" s="20"/>
      <c r="CC17" s="20"/>
      <c r="CD17" s="20"/>
      <c r="CE17" s="20"/>
      <c r="CF17" s="20"/>
      <c r="CG17" s="20"/>
    </row>
    <row r="18" spans="1:85" ht="15.75" customHeight="1">
      <c r="A18" s="73"/>
      <c r="B18" s="74" t="s">
        <v>141</v>
      </c>
      <c r="C18" s="75" t="s">
        <v>142</v>
      </c>
      <c r="D18" s="76" t="s">
        <v>143</v>
      </c>
      <c r="E18" s="77">
        <v>500</v>
      </c>
      <c r="F18" s="77"/>
      <c r="G18" s="56">
        <f t="shared" si="42"/>
        <v>500</v>
      </c>
      <c r="H18" s="77"/>
      <c r="I18" s="57">
        <f t="shared" si="43"/>
        <v>0</v>
      </c>
      <c r="J18" s="57">
        <f t="shared" si="44"/>
        <v>0</v>
      </c>
      <c r="K18" s="78"/>
      <c r="L18" s="78">
        <v>390</v>
      </c>
      <c r="M18" s="78"/>
      <c r="N18" s="78"/>
      <c r="O18" s="79">
        <f t="shared" ref="O18:Q18" si="95">AA18+AD18+AG18+AJ18+AM18+AP18+AS18+AV18+AY18+BB18+BE18+BH18</f>
        <v>0</v>
      </c>
      <c r="P18" s="79">
        <f t="shared" si="95"/>
        <v>0</v>
      </c>
      <c r="Q18" s="79">
        <f t="shared" si="95"/>
        <v>0</v>
      </c>
      <c r="R18" s="80">
        <f t="shared" ref="R18:T18" si="96">IF(BK18=0,SUM(AA18+AD18+AG18+AJ18+AM18+AP18+AS18+AV18+AY18+BB18+BE18+BH18),BK18)</f>
        <v>0</v>
      </c>
      <c r="S18" s="80">
        <f t="shared" si="96"/>
        <v>0</v>
      </c>
      <c r="T18" s="80">
        <f t="shared" si="96"/>
        <v>0</v>
      </c>
      <c r="U18" s="81">
        <f t="shared" si="47"/>
        <v>0</v>
      </c>
      <c r="V18" s="63">
        <f t="shared" si="48"/>
        <v>390</v>
      </c>
      <c r="W18" s="81">
        <f t="shared" si="49"/>
        <v>0</v>
      </c>
      <c r="X18" s="64">
        <f t="shared" ref="X18:Y18" si="97">IF(O18&gt;0,O18/K18,0)</f>
        <v>0</v>
      </c>
      <c r="Y18" s="64">
        <f t="shared" si="97"/>
        <v>0</v>
      </c>
      <c r="Z18" s="64">
        <f t="shared" si="5"/>
        <v>0</v>
      </c>
      <c r="AA18" s="78"/>
      <c r="AB18" s="78"/>
      <c r="AC18" s="78"/>
      <c r="AD18" s="78"/>
      <c r="AE18" s="82"/>
      <c r="AF18" s="82"/>
      <c r="AG18" s="82"/>
      <c r="AH18" s="82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326">
        <f t="shared" si="64"/>
        <v>0</v>
      </c>
      <c r="BO18" s="327">
        <f t="shared" si="65"/>
        <v>0</v>
      </c>
      <c r="BP18" s="326">
        <f t="shared" si="66"/>
        <v>0</v>
      </c>
      <c r="BQ18" s="326">
        <f t="shared" si="67"/>
        <v>0</v>
      </c>
      <c r="BR18" s="326">
        <f t="shared" si="68"/>
        <v>0</v>
      </c>
      <c r="BS18" s="326">
        <f t="shared" si="69"/>
        <v>0</v>
      </c>
      <c r="BT18" s="326">
        <f t="shared" si="70"/>
        <v>390</v>
      </c>
      <c r="BU18" s="326">
        <f t="shared" si="71"/>
        <v>0</v>
      </c>
      <c r="BV18" s="326">
        <f t="shared" si="72"/>
        <v>0</v>
      </c>
      <c r="BW18" s="326">
        <f t="shared" si="73"/>
        <v>390</v>
      </c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5.75" customHeight="1">
      <c r="A19" s="52" t="s">
        <v>144</v>
      </c>
      <c r="B19" s="66"/>
      <c r="C19" s="54" t="s">
        <v>145</v>
      </c>
      <c r="D19" s="55" t="s">
        <v>146</v>
      </c>
      <c r="E19" s="56">
        <v>20000</v>
      </c>
      <c r="F19" s="56"/>
      <c r="G19" s="56">
        <f t="shared" si="42"/>
        <v>20000</v>
      </c>
      <c r="H19" s="56"/>
      <c r="I19" s="57">
        <f t="shared" si="43"/>
        <v>5.9154999999999992E-2</v>
      </c>
      <c r="J19" s="57">
        <f t="shared" si="44"/>
        <v>0</v>
      </c>
      <c r="K19" s="58">
        <v>1183.0999999999999</v>
      </c>
      <c r="L19" s="58"/>
      <c r="M19" s="58"/>
      <c r="N19" s="58"/>
      <c r="O19" s="61">
        <f t="shared" ref="O19:Q19" si="98">AA19+AD19+AG19+AJ19+AM19+AP19+AS19+AV19+AY19+BB19+BE19+BH19</f>
        <v>0</v>
      </c>
      <c r="P19" s="61">
        <f t="shared" si="98"/>
        <v>0</v>
      </c>
      <c r="Q19" s="61">
        <f t="shared" si="98"/>
        <v>0</v>
      </c>
      <c r="R19" s="62">
        <f t="shared" ref="R19:T19" si="99">IF(BK19=0,SUM(AA19+AD19+AG19+AJ19+AM19+AP19+AS19+AV19+AY19+BB19+BE19+BH19),BK19)</f>
        <v>0</v>
      </c>
      <c r="S19" s="62">
        <f t="shared" si="99"/>
        <v>0</v>
      </c>
      <c r="T19" s="62">
        <f t="shared" si="99"/>
        <v>0</v>
      </c>
      <c r="U19" s="63">
        <f t="shared" si="47"/>
        <v>1183.0999999999999</v>
      </c>
      <c r="V19" s="63">
        <f t="shared" si="48"/>
        <v>0</v>
      </c>
      <c r="W19" s="63">
        <f t="shared" si="49"/>
        <v>0</v>
      </c>
      <c r="X19" s="64">
        <f t="shared" ref="X19:Y19" si="100">IF(O19&gt;0,O19/K19,0)</f>
        <v>0</v>
      </c>
      <c r="Y19" s="64">
        <f t="shared" si="100"/>
        <v>0</v>
      </c>
      <c r="Z19" s="64">
        <f t="shared" si="5"/>
        <v>0</v>
      </c>
      <c r="AA19" s="58"/>
      <c r="AB19" s="58"/>
      <c r="AC19" s="58"/>
      <c r="AD19" s="58"/>
      <c r="AE19" s="65"/>
      <c r="AF19" s="65"/>
      <c r="AG19" s="65"/>
      <c r="AH19" s="65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326">
        <f t="shared" si="64"/>
        <v>0</v>
      </c>
      <c r="BO19" s="327">
        <f t="shared" si="65"/>
        <v>0</v>
      </c>
      <c r="BP19" s="326">
        <f t="shared" si="66"/>
        <v>0</v>
      </c>
      <c r="BQ19" s="326">
        <f t="shared" si="67"/>
        <v>1183.0999999999999</v>
      </c>
      <c r="BR19" s="326">
        <f t="shared" si="68"/>
        <v>0</v>
      </c>
      <c r="BS19" s="326">
        <f t="shared" si="69"/>
        <v>1183.0999999999999</v>
      </c>
      <c r="BT19" s="326">
        <f t="shared" si="70"/>
        <v>0</v>
      </c>
      <c r="BU19" s="326">
        <f t="shared" si="71"/>
        <v>0</v>
      </c>
      <c r="BV19" s="326">
        <f t="shared" si="72"/>
        <v>1183.0999999999999</v>
      </c>
      <c r="BW19" s="326">
        <f t="shared" si="73"/>
        <v>0</v>
      </c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5.75" customHeight="1">
      <c r="A20" s="52" t="s">
        <v>147</v>
      </c>
      <c r="B20" s="66" t="s">
        <v>148</v>
      </c>
      <c r="C20" s="54" t="s">
        <v>145</v>
      </c>
      <c r="D20" s="55" t="s">
        <v>149</v>
      </c>
      <c r="E20" s="56"/>
      <c r="F20" s="56"/>
      <c r="G20" s="56">
        <f t="shared" si="42"/>
        <v>0</v>
      </c>
      <c r="H20" s="56"/>
      <c r="I20" s="57">
        <f t="shared" si="43"/>
        <v>0</v>
      </c>
      <c r="J20" s="57">
        <f t="shared" si="44"/>
        <v>0</v>
      </c>
      <c r="K20" s="58">
        <v>1011.28</v>
      </c>
      <c r="L20" s="58">
        <v>8432.75</v>
      </c>
      <c r="M20" s="58"/>
      <c r="N20" s="58"/>
      <c r="O20" s="61">
        <f t="shared" ref="O20:Q20" si="101">AA20+AD20+AG20+AJ20+AM20+AP20+AS20+AV20+AY20+BB20+BE20+BH20</f>
        <v>0</v>
      </c>
      <c r="P20" s="61">
        <f t="shared" si="101"/>
        <v>0</v>
      </c>
      <c r="Q20" s="61">
        <f t="shared" si="101"/>
        <v>0</v>
      </c>
      <c r="R20" s="62">
        <f t="shared" ref="R20:T20" si="102">IF(BK20=0,SUM(AA20+AD20+AG20+AJ20+AM20+AP20+AS20+AV20+AY20+BB20+BE20+BH20),BK20)</f>
        <v>0</v>
      </c>
      <c r="S20" s="62">
        <f t="shared" si="102"/>
        <v>0</v>
      </c>
      <c r="T20" s="62">
        <f t="shared" si="102"/>
        <v>0</v>
      </c>
      <c r="U20" s="63">
        <f t="shared" si="47"/>
        <v>1011.28</v>
      </c>
      <c r="V20" s="63">
        <f t="shared" si="48"/>
        <v>8432.75</v>
      </c>
      <c r="W20" s="63">
        <f t="shared" si="49"/>
        <v>0</v>
      </c>
      <c r="X20" s="64">
        <f t="shared" ref="X20:Y20" si="103">IF(O20&gt;0,O20/K20,0)</f>
        <v>0</v>
      </c>
      <c r="Y20" s="64">
        <f t="shared" si="103"/>
        <v>0</v>
      </c>
      <c r="Z20" s="64">
        <f t="shared" si="5"/>
        <v>0</v>
      </c>
      <c r="AA20" s="58"/>
      <c r="AB20" s="58"/>
      <c r="AC20" s="58"/>
      <c r="AD20" s="58"/>
      <c r="AE20" s="65"/>
      <c r="AF20" s="65"/>
      <c r="AG20" s="65"/>
      <c r="AH20" s="65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326">
        <f t="shared" si="64"/>
        <v>0</v>
      </c>
      <c r="BO20" s="327">
        <f t="shared" si="65"/>
        <v>0</v>
      </c>
      <c r="BP20" s="326">
        <f t="shared" si="66"/>
        <v>0</v>
      </c>
      <c r="BQ20" s="326">
        <f t="shared" si="67"/>
        <v>1011.28</v>
      </c>
      <c r="BR20" s="326">
        <f t="shared" si="68"/>
        <v>0</v>
      </c>
      <c r="BS20" s="326">
        <f t="shared" si="69"/>
        <v>1011.28</v>
      </c>
      <c r="BT20" s="326">
        <f t="shared" si="70"/>
        <v>8432.75</v>
      </c>
      <c r="BU20" s="326">
        <f t="shared" si="71"/>
        <v>0</v>
      </c>
      <c r="BV20" s="326">
        <f t="shared" si="72"/>
        <v>1011.28</v>
      </c>
      <c r="BW20" s="326">
        <f t="shared" si="73"/>
        <v>8432.75</v>
      </c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5.75" customHeight="1">
      <c r="A21" s="52" t="s">
        <v>150</v>
      </c>
      <c r="B21" s="66" t="s">
        <v>151</v>
      </c>
      <c r="C21" s="54" t="s">
        <v>145</v>
      </c>
      <c r="D21" s="55" t="s">
        <v>152</v>
      </c>
      <c r="E21" s="56"/>
      <c r="F21" s="56"/>
      <c r="G21" s="56">
        <f t="shared" si="42"/>
        <v>0</v>
      </c>
      <c r="H21" s="56"/>
      <c r="I21" s="57">
        <f t="shared" si="43"/>
        <v>0</v>
      </c>
      <c r="J21" s="57">
        <f t="shared" si="44"/>
        <v>0</v>
      </c>
      <c r="K21" s="58">
        <v>2209.77</v>
      </c>
      <c r="L21" s="58">
        <v>13770</v>
      </c>
      <c r="M21" s="58"/>
      <c r="N21" s="58"/>
      <c r="O21" s="61">
        <f t="shared" ref="O21:Q21" si="104">AA21+AD21+AG21+AJ21+AM21+AP21+AS21+AV21+AY21+BB21+BE21+BH21</f>
        <v>0</v>
      </c>
      <c r="P21" s="61">
        <f t="shared" si="104"/>
        <v>0</v>
      </c>
      <c r="Q21" s="61">
        <f t="shared" si="104"/>
        <v>0</v>
      </c>
      <c r="R21" s="62">
        <f t="shared" ref="R21:T21" si="105">IF(BK21=0,SUM(AA21+AD21+AG21+AJ21+AM21+AP21+AS21+AV21+AY21+BB21+BE21+BH21),BK21)</f>
        <v>0</v>
      </c>
      <c r="S21" s="62">
        <f t="shared" si="105"/>
        <v>0</v>
      </c>
      <c r="T21" s="62">
        <f t="shared" si="105"/>
        <v>0</v>
      </c>
      <c r="U21" s="63">
        <f t="shared" si="47"/>
        <v>2209.77</v>
      </c>
      <c r="V21" s="63">
        <f t="shared" si="48"/>
        <v>13770</v>
      </c>
      <c r="W21" s="63">
        <f t="shared" si="49"/>
        <v>0</v>
      </c>
      <c r="X21" s="64">
        <f t="shared" ref="X21:Y21" si="106">IF(O21&gt;0,O21/K21,0)</f>
        <v>0</v>
      </c>
      <c r="Y21" s="64">
        <f t="shared" si="106"/>
        <v>0</v>
      </c>
      <c r="Z21" s="64">
        <f t="shared" si="5"/>
        <v>0</v>
      </c>
      <c r="AA21" s="58"/>
      <c r="AB21" s="58"/>
      <c r="AC21" s="58"/>
      <c r="AD21" s="58"/>
      <c r="AE21" s="65"/>
      <c r="AF21" s="65"/>
      <c r="AG21" s="65"/>
      <c r="AH21" s="65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326">
        <f t="shared" si="64"/>
        <v>0</v>
      </c>
      <c r="BO21" s="327">
        <f t="shared" si="65"/>
        <v>0</v>
      </c>
      <c r="BP21" s="326">
        <f t="shared" si="66"/>
        <v>0</v>
      </c>
      <c r="BQ21" s="326">
        <f t="shared" si="67"/>
        <v>2209.77</v>
      </c>
      <c r="BR21" s="326">
        <f t="shared" si="68"/>
        <v>0</v>
      </c>
      <c r="BS21" s="326">
        <f t="shared" si="69"/>
        <v>2209.77</v>
      </c>
      <c r="BT21" s="326">
        <f t="shared" si="70"/>
        <v>13770</v>
      </c>
      <c r="BU21" s="326">
        <f t="shared" si="71"/>
        <v>0</v>
      </c>
      <c r="BV21" s="326">
        <f t="shared" si="72"/>
        <v>2209.77</v>
      </c>
      <c r="BW21" s="326">
        <f t="shared" si="73"/>
        <v>13770</v>
      </c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5.75" customHeight="1">
      <c r="A22" s="52" t="s">
        <v>153</v>
      </c>
      <c r="B22" s="66" t="s">
        <v>139</v>
      </c>
      <c r="C22" s="54" t="s">
        <v>145</v>
      </c>
      <c r="D22" s="55" t="s">
        <v>154</v>
      </c>
      <c r="E22" s="56"/>
      <c r="F22" s="56"/>
      <c r="G22" s="56">
        <f t="shared" si="42"/>
        <v>0</v>
      </c>
      <c r="H22" s="56"/>
      <c r="I22" s="57">
        <f t="shared" si="43"/>
        <v>0</v>
      </c>
      <c r="J22" s="57">
        <f t="shared" si="44"/>
        <v>0</v>
      </c>
      <c r="K22" s="58">
        <v>1383.26</v>
      </c>
      <c r="L22" s="58">
        <v>11526.2</v>
      </c>
      <c r="M22" s="58"/>
      <c r="N22" s="58"/>
      <c r="O22" s="61">
        <f t="shared" ref="O22:Q22" si="107">AA22+AD22+AG22+AJ22+AM22+AP22+AS22+AV22+AY22+BB22+BE22+BH22</f>
        <v>0</v>
      </c>
      <c r="P22" s="61">
        <f t="shared" si="107"/>
        <v>0</v>
      </c>
      <c r="Q22" s="61">
        <f t="shared" si="107"/>
        <v>0</v>
      </c>
      <c r="R22" s="62">
        <f t="shared" ref="R22:T22" si="108">IF(BK22=0,SUM(AA22+AD22+AG22+AJ22+AM22+AP22+AS22+AV22+AY22+BB22+BE22+BH22),BK22)</f>
        <v>0</v>
      </c>
      <c r="S22" s="62">
        <f t="shared" si="108"/>
        <v>0</v>
      </c>
      <c r="T22" s="62">
        <f t="shared" si="108"/>
        <v>0</v>
      </c>
      <c r="U22" s="63">
        <f t="shared" si="47"/>
        <v>1383.26</v>
      </c>
      <c r="V22" s="63">
        <f t="shared" si="48"/>
        <v>11526.2</v>
      </c>
      <c r="W22" s="63">
        <f t="shared" si="49"/>
        <v>0</v>
      </c>
      <c r="X22" s="64">
        <f t="shared" ref="X22:Y22" si="109">IF(O22&gt;0,O22/K22,0)</f>
        <v>0</v>
      </c>
      <c r="Y22" s="64">
        <f t="shared" si="109"/>
        <v>0</v>
      </c>
      <c r="Z22" s="64">
        <f t="shared" si="5"/>
        <v>0</v>
      </c>
      <c r="AA22" s="58"/>
      <c r="AB22" s="58"/>
      <c r="AC22" s="58"/>
      <c r="AD22" s="58"/>
      <c r="AE22" s="65"/>
      <c r="AF22" s="65"/>
      <c r="AG22" s="65"/>
      <c r="AH22" s="65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326">
        <f t="shared" si="64"/>
        <v>0</v>
      </c>
      <c r="BO22" s="327">
        <f t="shared" si="65"/>
        <v>0</v>
      </c>
      <c r="BP22" s="326">
        <f t="shared" si="66"/>
        <v>0</v>
      </c>
      <c r="BQ22" s="326">
        <f t="shared" si="67"/>
        <v>1383.26</v>
      </c>
      <c r="BR22" s="326">
        <f t="shared" si="68"/>
        <v>0</v>
      </c>
      <c r="BS22" s="326">
        <f t="shared" si="69"/>
        <v>1383.26</v>
      </c>
      <c r="BT22" s="326">
        <f t="shared" si="70"/>
        <v>11526.2</v>
      </c>
      <c r="BU22" s="326">
        <f t="shared" si="71"/>
        <v>0</v>
      </c>
      <c r="BV22" s="326">
        <f t="shared" si="72"/>
        <v>1383.26</v>
      </c>
      <c r="BW22" s="326">
        <f t="shared" si="73"/>
        <v>11526.2</v>
      </c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5.75" customHeight="1">
      <c r="A23" s="52"/>
      <c r="B23" s="66" t="s">
        <v>155</v>
      </c>
      <c r="C23" s="54" t="s">
        <v>145</v>
      </c>
      <c r="D23" s="55" t="s">
        <v>156</v>
      </c>
      <c r="E23" s="56"/>
      <c r="F23" s="56"/>
      <c r="G23" s="56">
        <f t="shared" si="42"/>
        <v>0</v>
      </c>
      <c r="H23" s="56"/>
      <c r="I23" s="57">
        <f t="shared" si="43"/>
        <v>0</v>
      </c>
      <c r="J23" s="57">
        <f t="shared" si="44"/>
        <v>0</v>
      </c>
      <c r="K23" s="58"/>
      <c r="L23" s="58">
        <v>238</v>
      </c>
      <c r="M23" s="58"/>
      <c r="N23" s="58"/>
      <c r="O23" s="61">
        <f t="shared" ref="O23:Q23" si="110">AA23+AD23+AG23+AJ23+AM23+AP23+AS23+AV23+AY23+BB23+BE23+BH23</f>
        <v>0</v>
      </c>
      <c r="P23" s="61">
        <f t="shared" si="110"/>
        <v>0</v>
      </c>
      <c r="Q23" s="61">
        <f t="shared" si="110"/>
        <v>0</v>
      </c>
      <c r="R23" s="62">
        <f t="shared" ref="R23:T23" si="111">IF(BK23=0,SUM(AA23+AD23+AG23+AJ23+AM23+AP23+AS23+AV23+AY23+BB23+BE23+BH23),BK23)</f>
        <v>0</v>
      </c>
      <c r="S23" s="62">
        <f t="shared" si="111"/>
        <v>0</v>
      </c>
      <c r="T23" s="62">
        <f t="shared" si="111"/>
        <v>0</v>
      </c>
      <c r="U23" s="63">
        <f t="shared" si="47"/>
        <v>0</v>
      </c>
      <c r="V23" s="63">
        <f t="shared" si="48"/>
        <v>238</v>
      </c>
      <c r="W23" s="63">
        <f t="shared" si="49"/>
        <v>0</v>
      </c>
      <c r="X23" s="64">
        <f t="shared" ref="X23:Y23" si="112">IF(O23&gt;0,O23/K23,0)</f>
        <v>0</v>
      </c>
      <c r="Y23" s="64">
        <f t="shared" si="112"/>
        <v>0</v>
      </c>
      <c r="Z23" s="64">
        <f t="shared" si="5"/>
        <v>0</v>
      </c>
      <c r="AA23" s="58"/>
      <c r="AB23" s="58"/>
      <c r="AC23" s="58"/>
      <c r="AD23" s="58"/>
      <c r="AE23" s="65"/>
      <c r="AF23" s="65"/>
      <c r="AG23" s="65"/>
      <c r="AH23" s="65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326">
        <f t="shared" si="64"/>
        <v>0</v>
      </c>
      <c r="BO23" s="327">
        <f t="shared" si="65"/>
        <v>0</v>
      </c>
      <c r="BP23" s="326">
        <f t="shared" si="66"/>
        <v>0</v>
      </c>
      <c r="BQ23" s="326">
        <f t="shared" si="67"/>
        <v>0</v>
      </c>
      <c r="BR23" s="326">
        <f t="shared" si="68"/>
        <v>0</v>
      </c>
      <c r="BS23" s="326">
        <f t="shared" si="69"/>
        <v>0</v>
      </c>
      <c r="BT23" s="326">
        <f t="shared" si="70"/>
        <v>238</v>
      </c>
      <c r="BU23" s="326">
        <f t="shared" si="71"/>
        <v>0</v>
      </c>
      <c r="BV23" s="326">
        <f t="shared" si="72"/>
        <v>0</v>
      </c>
      <c r="BW23" s="326">
        <f t="shared" si="73"/>
        <v>238</v>
      </c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5.75" customHeight="1">
      <c r="A24" s="52"/>
      <c r="B24" s="66" t="s">
        <v>157</v>
      </c>
      <c r="C24" s="54" t="s">
        <v>145</v>
      </c>
      <c r="D24" s="55" t="s">
        <v>158</v>
      </c>
      <c r="E24" s="56"/>
      <c r="F24" s="56"/>
      <c r="G24" s="56">
        <f t="shared" si="42"/>
        <v>0</v>
      </c>
      <c r="H24" s="56"/>
      <c r="I24" s="57">
        <f t="shared" si="43"/>
        <v>0</v>
      </c>
      <c r="J24" s="57">
        <f t="shared" si="44"/>
        <v>0</v>
      </c>
      <c r="K24" s="58"/>
      <c r="L24" s="58">
        <v>105</v>
      </c>
      <c r="M24" s="58"/>
      <c r="N24" s="58"/>
      <c r="O24" s="61">
        <f t="shared" ref="O24:Q24" si="113">AA24+AD24+AG24+AJ24+AM24+AP24+AS24+AV24+AY24+BB24+BE24+BH24</f>
        <v>0</v>
      </c>
      <c r="P24" s="61">
        <f t="shared" si="113"/>
        <v>0</v>
      </c>
      <c r="Q24" s="61">
        <f t="shared" si="113"/>
        <v>0</v>
      </c>
      <c r="R24" s="62">
        <f t="shared" ref="R24:T24" si="114">IF(BK24=0,SUM(AA24+AD24+AG24+AJ24+AM24+AP24+AS24+AV24+AY24+BB24+BE24+BH24),BK24)</f>
        <v>0</v>
      </c>
      <c r="S24" s="62">
        <f t="shared" si="114"/>
        <v>0</v>
      </c>
      <c r="T24" s="62">
        <f t="shared" si="114"/>
        <v>0</v>
      </c>
      <c r="U24" s="63">
        <f t="shared" si="47"/>
        <v>0</v>
      </c>
      <c r="V24" s="63">
        <f t="shared" si="48"/>
        <v>105</v>
      </c>
      <c r="W24" s="63">
        <f t="shared" si="49"/>
        <v>0</v>
      </c>
      <c r="X24" s="64">
        <f t="shared" ref="X24:Y24" si="115">IF(O24&gt;0,O24/K24,0)</f>
        <v>0</v>
      </c>
      <c r="Y24" s="64">
        <f t="shared" si="115"/>
        <v>0</v>
      </c>
      <c r="Z24" s="64">
        <f t="shared" si="5"/>
        <v>0</v>
      </c>
      <c r="AA24" s="58"/>
      <c r="AB24" s="58"/>
      <c r="AC24" s="58"/>
      <c r="AD24" s="58"/>
      <c r="AE24" s="65"/>
      <c r="AF24" s="65"/>
      <c r="AG24" s="65"/>
      <c r="AH24" s="65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326">
        <f t="shared" si="64"/>
        <v>0</v>
      </c>
      <c r="BO24" s="327">
        <f t="shared" si="65"/>
        <v>0</v>
      </c>
      <c r="BP24" s="326">
        <f t="shared" si="66"/>
        <v>0</v>
      </c>
      <c r="BQ24" s="326">
        <f t="shared" si="67"/>
        <v>0</v>
      </c>
      <c r="BR24" s="326">
        <f t="shared" si="68"/>
        <v>0</v>
      </c>
      <c r="BS24" s="326">
        <f t="shared" si="69"/>
        <v>0</v>
      </c>
      <c r="BT24" s="326">
        <f t="shared" si="70"/>
        <v>105</v>
      </c>
      <c r="BU24" s="326">
        <f t="shared" si="71"/>
        <v>0</v>
      </c>
      <c r="BV24" s="326">
        <f t="shared" si="72"/>
        <v>0</v>
      </c>
      <c r="BW24" s="326">
        <f t="shared" si="73"/>
        <v>105</v>
      </c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5.75" customHeight="1">
      <c r="A25" s="52"/>
      <c r="B25" s="66" t="s">
        <v>159</v>
      </c>
      <c r="C25" s="54" t="s">
        <v>145</v>
      </c>
      <c r="D25" s="55" t="s">
        <v>160</v>
      </c>
      <c r="E25" s="56"/>
      <c r="F25" s="56"/>
      <c r="G25" s="56">
        <f t="shared" si="42"/>
        <v>0</v>
      </c>
      <c r="H25" s="56"/>
      <c r="I25" s="57">
        <f t="shared" si="43"/>
        <v>0</v>
      </c>
      <c r="J25" s="57">
        <f t="shared" si="44"/>
        <v>0</v>
      </c>
      <c r="K25" s="58"/>
      <c r="L25" s="58">
        <v>2298</v>
      </c>
      <c r="M25" s="58"/>
      <c r="N25" s="58"/>
      <c r="O25" s="61">
        <f t="shared" ref="O25:Q25" si="116">AA25+AD25+AG25+AJ25+AM25+AP25+AS25+AV25+AY25+BB25+BE25+BH25</f>
        <v>0</v>
      </c>
      <c r="P25" s="61">
        <f t="shared" si="116"/>
        <v>0</v>
      </c>
      <c r="Q25" s="61">
        <f t="shared" si="116"/>
        <v>0</v>
      </c>
      <c r="R25" s="62">
        <f t="shared" ref="R25:T25" si="117">IF(BK25=0,SUM(AA25+AD25+AG25+AJ25+AM25+AP25+AS25+AV25+AY25+BB25+BE25+BH25),BK25)</f>
        <v>0</v>
      </c>
      <c r="S25" s="62">
        <f t="shared" si="117"/>
        <v>0</v>
      </c>
      <c r="T25" s="62">
        <f t="shared" si="117"/>
        <v>0</v>
      </c>
      <c r="U25" s="63">
        <f t="shared" si="47"/>
        <v>0</v>
      </c>
      <c r="V25" s="63">
        <f t="shared" si="48"/>
        <v>2298</v>
      </c>
      <c r="W25" s="63">
        <f t="shared" si="49"/>
        <v>0</v>
      </c>
      <c r="X25" s="64">
        <f t="shared" ref="X25:Y25" si="118">IF(O25&gt;0,O25/K25,0)</f>
        <v>0</v>
      </c>
      <c r="Y25" s="64">
        <f t="shared" si="118"/>
        <v>0</v>
      </c>
      <c r="Z25" s="64">
        <f t="shared" si="5"/>
        <v>0</v>
      </c>
      <c r="AA25" s="58"/>
      <c r="AB25" s="58"/>
      <c r="AC25" s="58"/>
      <c r="AD25" s="58"/>
      <c r="AE25" s="65"/>
      <c r="AF25" s="65"/>
      <c r="AG25" s="65"/>
      <c r="AH25" s="65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326">
        <f t="shared" si="64"/>
        <v>0</v>
      </c>
      <c r="BO25" s="327">
        <f t="shared" si="65"/>
        <v>0</v>
      </c>
      <c r="BP25" s="326">
        <f t="shared" si="66"/>
        <v>0</v>
      </c>
      <c r="BQ25" s="326">
        <f t="shared" si="67"/>
        <v>0</v>
      </c>
      <c r="BR25" s="326">
        <f t="shared" si="68"/>
        <v>0</v>
      </c>
      <c r="BS25" s="326">
        <f t="shared" si="69"/>
        <v>0</v>
      </c>
      <c r="BT25" s="326">
        <f t="shared" si="70"/>
        <v>2298</v>
      </c>
      <c r="BU25" s="326">
        <f t="shared" si="71"/>
        <v>0</v>
      </c>
      <c r="BV25" s="326">
        <f t="shared" si="72"/>
        <v>0</v>
      </c>
      <c r="BW25" s="326">
        <f t="shared" si="73"/>
        <v>2298</v>
      </c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5.75" customHeight="1">
      <c r="A26" s="52"/>
      <c r="B26" s="66" t="s">
        <v>161</v>
      </c>
      <c r="C26" s="54" t="s">
        <v>145</v>
      </c>
      <c r="D26" s="55" t="s">
        <v>162</v>
      </c>
      <c r="E26" s="56"/>
      <c r="F26" s="56"/>
      <c r="G26" s="56">
        <f t="shared" si="42"/>
        <v>0</v>
      </c>
      <c r="H26" s="56"/>
      <c r="I26" s="57">
        <f t="shared" si="43"/>
        <v>0</v>
      </c>
      <c r="J26" s="57">
        <f t="shared" si="44"/>
        <v>0</v>
      </c>
      <c r="K26" s="58"/>
      <c r="L26" s="58">
        <v>5000</v>
      </c>
      <c r="M26" s="58"/>
      <c r="N26" s="58"/>
      <c r="O26" s="61">
        <f t="shared" ref="O26:Q26" si="119">AA26+AD26+AG26+AJ26+AM26+AP26+AS26+AV26+AY26+BB26+BE26+BH26</f>
        <v>0</v>
      </c>
      <c r="P26" s="61">
        <f t="shared" si="119"/>
        <v>0</v>
      </c>
      <c r="Q26" s="61">
        <f t="shared" si="119"/>
        <v>0</v>
      </c>
      <c r="R26" s="62">
        <f t="shared" ref="R26:T26" si="120">IF(BK26=0,SUM(AA26+AD26+AG26+AJ26+AM26+AP26+AS26+AV26+AY26+BB26+BE26+BH26),BK26)</f>
        <v>0</v>
      </c>
      <c r="S26" s="62">
        <f t="shared" si="120"/>
        <v>0</v>
      </c>
      <c r="T26" s="62">
        <f t="shared" si="120"/>
        <v>0</v>
      </c>
      <c r="U26" s="63">
        <f t="shared" si="47"/>
        <v>0</v>
      </c>
      <c r="V26" s="63">
        <f t="shared" si="48"/>
        <v>5000</v>
      </c>
      <c r="W26" s="63">
        <f t="shared" si="49"/>
        <v>0</v>
      </c>
      <c r="X26" s="64">
        <f t="shared" ref="X26:Y26" si="121">IF(O26&gt;0,O26/K26,0)</f>
        <v>0</v>
      </c>
      <c r="Y26" s="64">
        <f t="shared" si="121"/>
        <v>0</v>
      </c>
      <c r="Z26" s="64">
        <f t="shared" si="5"/>
        <v>0</v>
      </c>
      <c r="AA26" s="58"/>
      <c r="AB26" s="58"/>
      <c r="AC26" s="58"/>
      <c r="AD26" s="58"/>
      <c r="AE26" s="65"/>
      <c r="AF26" s="65"/>
      <c r="AG26" s="65"/>
      <c r="AH26" s="65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326">
        <f t="shared" si="64"/>
        <v>0</v>
      </c>
      <c r="BO26" s="327">
        <f t="shared" si="65"/>
        <v>0</v>
      </c>
      <c r="BP26" s="326">
        <f t="shared" si="66"/>
        <v>0</v>
      </c>
      <c r="BQ26" s="326">
        <f t="shared" si="67"/>
        <v>0</v>
      </c>
      <c r="BR26" s="326">
        <f t="shared" si="68"/>
        <v>0</v>
      </c>
      <c r="BS26" s="326">
        <f t="shared" si="69"/>
        <v>0</v>
      </c>
      <c r="BT26" s="326">
        <f t="shared" si="70"/>
        <v>5000</v>
      </c>
      <c r="BU26" s="326">
        <f t="shared" si="71"/>
        <v>0</v>
      </c>
      <c r="BV26" s="326">
        <f t="shared" si="72"/>
        <v>0</v>
      </c>
      <c r="BW26" s="326">
        <f t="shared" si="73"/>
        <v>5000</v>
      </c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  <row r="27" spans="1:85" ht="15.75" customHeight="1">
      <c r="A27" s="52"/>
      <c r="B27" s="66" t="s">
        <v>163</v>
      </c>
      <c r="C27" s="54" t="s">
        <v>145</v>
      </c>
      <c r="D27" s="55" t="s">
        <v>156</v>
      </c>
      <c r="E27" s="56"/>
      <c r="F27" s="56"/>
      <c r="G27" s="56">
        <f t="shared" si="42"/>
        <v>0</v>
      </c>
      <c r="H27" s="56"/>
      <c r="I27" s="57">
        <f t="shared" si="43"/>
        <v>0</v>
      </c>
      <c r="J27" s="57">
        <f t="shared" si="44"/>
        <v>0</v>
      </c>
      <c r="K27" s="58"/>
      <c r="L27" s="58">
        <v>1150</v>
      </c>
      <c r="M27" s="58"/>
      <c r="N27" s="58"/>
      <c r="O27" s="61">
        <f t="shared" ref="O27:Q27" si="122">AA27+AD27+AG27+AJ27+AM27+AP27+AS27+AV27+AY27+BB27+BE27+BH27</f>
        <v>0</v>
      </c>
      <c r="P27" s="61">
        <f t="shared" si="122"/>
        <v>0</v>
      </c>
      <c r="Q27" s="61">
        <f t="shared" si="122"/>
        <v>0</v>
      </c>
      <c r="R27" s="62">
        <f t="shared" ref="R27:T27" si="123">IF(BK27=0,SUM(AA27+AD27+AG27+AJ27+AM27+AP27+AS27+AV27+AY27+BB27+BE27+BH27),BK27)</f>
        <v>0</v>
      </c>
      <c r="S27" s="62">
        <f t="shared" si="123"/>
        <v>0</v>
      </c>
      <c r="T27" s="62">
        <f t="shared" si="123"/>
        <v>0</v>
      </c>
      <c r="U27" s="63">
        <f t="shared" si="47"/>
        <v>0</v>
      </c>
      <c r="V27" s="63">
        <f t="shared" si="48"/>
        <v>1150</v>
      </c>
      <c r="W27" s="63">
        <f t="shared" si="49"/>
        <v>0</v>
      </c>
      <c r="X27" s="64">
        <f t="shared" ref="X27:Y27" si="124">IF(O27&gt;0,O27/K27,0)</f>
        <v>0</v>
      </c>
      <c r="Y27" s="64">
        <f t="shared" si="124"/>
        <v>0</v>
      </c>
      <c r="Z27" s="64">
        <f t="shared" si="5"/>
        <v>0</v>
      </c>
      <c r="AA27" s="58"/>
      <c r="AB27" s="58"/>
      <c r="AC27" s="58"/>
      <c r="AD27" s="58"/>
      <c r="AE27" s="65"/>
      <c r="AF27" s="65"/>
      <c r="AG27" s="65"/>
      <c r="AH27" s="65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326">
        <f t="shared" si="64"/>
        <v>0</v>
      </c>
      <c r="BO27" s="327">
        <f t="shared" si="65"/>
        <v>0</v>
      </c>
      <c r="BP27" s="326">
        <f t="shared" si="66"/>
        <v>0</v>
      </c>
      <c r="BQ27" s="326">
        <f t="shared" si="67"/>
        <v>0</v>
      </c>
      <c r="BR27" s="326">
        <f t="shared" si="68"/>
        <v>0</v>
      </c>
      <c r="BS27" s="326">
        <f t="shared" si="69"/>
        <v>0</v>
      </c>
      <c r="BT27" s="326">
        <f t="shared" si="70"/>
        <v>1150</v>
      </c>
      <c r="BU27" s="326">
        <f t="shared" si="71"/>
        <v>0</v>
      </c>
      <c r="BV27" s="326">
        <f t="shared" si="72"/>
        <v>0</v>
      </c>
      <c r="BW27" s="326">
        <f t="shared" si="73"/>
        <v>1150</v>
      </c>
      <c r="BX27" s="20"/>
      <c r="BY27" s="20"/>
      <c r="BZ27" s="20"/>
      <c r="CA27" s="20"/>
      <c r="CB27" s="20"/>
      <c r="CC27" s="20"/>
      <c r="CD27" s="20"/>
      <c r="CE27" s="20"/>
      <c r="CF27" s="20"/>
      <c r="CG27" s="20"/>
    </row>
    <row r="28" spans="1:85" ht="15.75" customHeight="1">
      <c r="A28" s="52"/>
      <c r="B28" s="66" t="s">
        <v>164</v>
      </c>
      <c r="C28" s="54" t="s">
        <v>165</v>
      </c>
      <c r="D28" s="55" t="s">
        <v>166</v>
      </c>
      <c r="E28" s="56">
        <v>5000</v>
      </c>
      <c r="F28" s="56"/>
      <c r="G28" s="56">
        <f t="shared" si="42"/>
        <v>5000</v>
      </c>
      <c r="H28" s="56"/>
      <c r="I28" s="57">
        <f t="shared" si="43"/>
        <v>0</v>
      </c>
      <c r="J28" s="57">
        <f t="shared" si="44"/>
        <v>0</v>
      </c>
      <c r="K28" s="58"/>
      <c r="L28" s="58">
        <v>239.6</v>
      </c>
      <c r="M28" s="58"/>
      <c r="N28" s="58"/>
      <c r="O28" s="61">
        <f t="shared" ref="O28:Q28" si="125">AA28+AD28+AG28+AJ28+AM28+AP28+AS28+AV28+AY28+BB28+BE28+BH28</f>
        <v>0</v>
      </c>
      <c r="P28" s="61">
        <f t="shared" si="125"/>
        <v>0</v>
      </c>
      <c r="Q28" s="61">
        <f t="shared" si="125"/>
        <v>0</v>
      </c>
      <c r="R28" s="62">
        <f t="shared" ref="R28:T28" si="126">IF(BK28=0,SUM(AA28+AD28+AG28+AJ28+AM28+AP28+AS28+AV28+AY28+BB28+BE28+BH28),BK28)</f>
        <v>0</v>
      </c>
      <c r="S28" s="62">
        <f t="shared" si="126"/>
        <v>0</v>
      </c>
      <c r="T28" s="62">
        <f t="shared" si="126"/>
        <v>0</v>
      </c>
      <c r="U28" s="63">
        <f t="shared" si="47"/>
        <v>0</v>
      </c>
      <c r="V28" s="63">
        <f t="shared" si="48"/>
        <v>239.6</v>
      </c>
      <c r="W28" s="63">
        <f t="shared" si="49"/>
        <v>0</v>
      </c>
      <c r="X28" s="64">
        <f t="shared" ref="X28:Y28" si="127">IF(O28&gt;0,O28/K28,0)</f>
        <v>0</v>
      </c>
      <c r="Y28" s="64">
        <f t="shared" si="127"/>
        <v>0</v>
      </c>
      <c r="Z28" s="64">
        <f t="shared" si="5"/>
        <v>0</v>
      </c>
      <c r="AA28" s="58"/>
      <c r="AB28" s="58"/>
      <c r="AC28" s="58"/>
      <c r="AD28" s="58"/>
      <c r="AE28" s="65"/>
      <c r="AF28" s="65"/>
      <c r="AG28" s="65"/>
      <c r="AH28" s="65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326">
        <f t="shared" si="64"/>
        <v>0</v>
      </c>
      <c r="BO28" s="327">
        <f t="shared" si="65"/>
        <v>0</v>
      </c>
      <c r="BP28" s="326">
        <f t="shared" si="66"/>
        <v>0</v>
      </c>
      <c r="BQ28" s="326">
        <f t="shared" si="67"/>
        <v>0</v>
      </c>
      <c r="BR28" s="326">
        <f t="shared" si="68"/>
        <v>0</v>
      </c>
      <c r="BS28" s="326">
        <f t="shared" si="69"/>
        <v>0</v>
      </c>
      <c r="BT28" s="326">
        <f t="shared" si="70"/>
        <v>239.6</v>
      </c>
      <c r="BU28" s="326">
        <f t="shared" si="71"/>
        <v>0</v>
      </c>
      <c r="BV28" s="326">
        <f t="shared" si="72"/>
        <v>0</v>
      </c>
      <c r="BW28" s="326">
        <f t="shared" si="73"/>
        <v>239.6</v>
      </c>
      <c r="BX28" s="20"/>
      <c r="BY28" s="20"/>
      <c r="BZ28" s="20"/>
      <c r="CA28" s="20"/>
      <c r="CB28" s="20"/>
      <c r="CC28" s="20"/>
      <c r="CD28" s="20"/>
      <c r="CE28" s="20"/>
      <c r="CF28" s="20"/>
      <c r="CG28" s="20"/>
    </row>
    <row r="29" spans="1:85" ht="15.75" customHeight="1">
      <c r="A29" s="52" t="s">
        <v>167</v>
      </c>
      <c r="B29" s="66" t="s">
        <v>148</v>
      </c>
      <c r="C29" s="54" t="s">
        <v>168</v>
      </c>
      <c r="D29" s="55" t="s">
        <v>169</v>
      </c>
      <c r="E29" s="56">
        <v>60000</v>
      </c>
      <c r="F29" s="56"/>
      <c r="G29" s="56">
        <f t="shared" si="42"/>
        <v>60000</v>
      </c>
      <c r="H29" s="56"/>
      <c r="I29" s="57">
        <f t="shared" si="43"/>
        <v>2.1588333333333331E-2</v>
      </c>
      <c r="J29" s="57">
        <f t="shared" si="44"/>
        <v>0</v>
      </c>
      <c r="K29" s="58">
        <v>1295.3</v>
      </c>
      <c r="L29" s="58">
        <v>3549.08</v>
      </c>
      <c r="M29" s="58"/>
      <c r="N29" s="58"/>
      <c r="O29" s="61">
        <f t="shared" ref="O29:Q29" si="128">AA29+AD29+AG29+AJ29+AM29+AP29+AS29+AV29+AY29+BB29+BE29+BH29</f>
        <v>0</v>
      </c>
      <c r="P29" s="61">
        <f t="shared" si="128"/>
        <v>0</v>
      </c>
      <c r="Q29" s="61">
        <f t="shared" si="128"/>
        <v>0</v>
      </c>
      <c r="R29" s="62">
        <f t="shared" ref="R29:T29" si="129">IF(BK29=0,SUM(AA29+AD29+AG29+AJ29+AM29+AP29+AS29+AV29+AY29+BB29+BE29+BH29),BK29)</f>
        <v>0</v>
      </c>
      <c r="S29" s="62">
        <f t="shared" si="129"/>
        <v>0</v>
      </c>
      <c r="T29" s="62">
        <f t="shared" si="129"/>
        <v>0</v>
      </c>
      <c r="U29" s="63">
        <f t="shared" si="47"/>
        <v>1295.3</v>
      </c>
      <c r="V29" s="63">
        <f t="shared" si="48"/>
        <v>3549.08</v>
      </c>
      <c r="W29" s="63">
        <f t="shared" si="49"/>
        <v>0</v>
      </c>
      <c r="X29" s="64">
        <f t="shared" ref="X29:Y29" si="130">IF(O29&gt;0,O29/K29,0)</f>
        <v>0</v>
      </c>
      <c r="Y29" s="64">
        <f t="shared" si="130"/>
        <v>0</v>
      </c>
      <c r="Z29" s="64">
        <f t="shared" si="5"/>
        <v>0</v>
      </c>
      <c r="AA29" s="58"/>
      <c r="AB29" s="58"/>
      <c r="AC29" s="58"/>
      <c r="AD29" s="58"/>
      <c r="AE29" s="65"/>
      <c r="AF29" s="65"/>
      <c r="AG29" s="65"/>
      <c r="AH29" s="65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326">
        <f t="shared" si="64"/>
        <v>0</v>
      </c>
      <c r="BO29" s="327">
        <f t="shared" si="65"/>
        <v>0</v>
      </c>
      <c r="BP29" s="326">
        <f t="shared" si="66"/>
        <v>0</v>
      </c>
      <c r="BQ29" s="326">
        <f t="shared" si="67"/>
        <v>1295.3</v>
      </c>
      <c r="BR29" s="326">
        <f t="shared" si="68"/>
        <v>0</v>
      </c>
      <c r="BS29" s="326">
        <f t="shared" si="69"/>
        <v>1295.3</v>
      </c>
      <c r="BT29" s="326">
        <f t="shared" si="70"/>
        <v>3549.08</v>
      </c>
      <c r="BU29" s="326">
        <f t="shared" si="71"/>
        <v>0</v>
      </c>
      <c r="BV29" s="326">
        <f t="shared" si="72"/>
        <v>1295.3</v>
      </c>
      <c r="BW29" s="326">
        <f t="shared" si="73"/>
        <v>3549.08</v>
      </c>
      <c r="BX29" s="20"/>
      <c r="BY29" s="20"/>
      <c r="BZ29" s="20"/>
      <c r="CA29" s="20"/>
      <c r="CB29" s="20"/>
      <c r="CC29" s="20"/>
      <c r="CD29" s="20"/>
      <c r="CE29" s="20"/>
      <c r="CF29" s="20"/>
      <c r="CG29" s="20"/>
    </row>
    <row r="30" spans="1:85" ht="15.75" customHeight="1">
      <c r="A30" s="52" t="s">
        <v>170</v>
      </c>
      <c r="B30" s="66"/>
      <c r="C30" s="54" t="s">
        <v>168</v>
      </c>
      <c r="D30" s="55" t="s">
        <v>171</v>
      </c>
      <c r="E30" s="56"/>
      <c r="F30" s="56"/>
      <c r="G30" s="56"/>
      <c r="H30" s="56"/>
      <c r="I30" s="57"/>
      <c r="J30" s="57"/>
      <c r="K30" s="58">
        <v>1810.4</v>
      </c>
      <c r="L30" s="58"/>
      <c r="M30" s="58"/>
      <c r="N30" s="58"/>
      <c r="O30" s="61">
        <f t="shared" ref="O30:Q30" si="131">AA30+AD30+AG30+AJ30+AM30+AP30+AS30+AV30+AY30+BB30+BE30+BH30</f>
        <v>1810.4</v>
      </c>
      <c r="P30" s="61">
        <f t="shared" si="131"/>
        <v>0</v>
      </c>
      <c r="Q30" s="61">
        <f t="shared" si="131"/>
        <v>0</v>
      </c>
      <c r="R30" s="62">
        <f t="shared" ref="R30:T30" si="132">IF(BK30=0,SUM(AA30+AD30+AG30+AJ30+AM30+AP30+AS30+AV30+AY30+BB30+BE30+BH30),BK30)</f>
        <v>1810.4</v>
      </c>
      <c r="S30" s="62">
        <f t="shared" si="132"/>
        <v>0</v>
      </c>
      <c r="T30" s="62">
        <f t="shared" si="132"/>
        <v>0</v>
      </c>
      <c r="U30" s="63">
        <f t="shared" si="47"/>
        <v>0</v>
      </c>
      <c r="V30" s="63">
        <f t="shared" si="48"/>
        <v>0</v>
      </c>
      <c r="W30" s="63">
        <f t="shared" si="49"/>
        <v>0</v>
      </c>
      <c r="X30" s="64">
        <f t="shared" ref="X30:Y30" si="133">IF(O30&gt;0,O30/K30,0)</f>
        <v>1</v>
      </c>
      <c r="Y30" s="64">
        <f t="shared" si="133"/>
        <v>0</v>
      </c>
      <c r="Z30" s="64">
        <f t="shared" si="5"/>
        <v>0</v>
      </c>
      <c r="AA30" s="58"/>
      <c r="AB30" s="58"/>
      <c r="AC30" s="58"/>
      <c r="AD30" s="58"/>
      <c r="AE30" s="65"/>
      <c r="AF30" s="65"/>
      <c r="AG30" s="65">
        <v>1810.4</v>
      </c>
      <c r="AH30" s="65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326">
        <f t="shared" si="64"/>
        <v>1810.4</v>
      </c>
      <c r="BO30" s="327">
        <f t="shared" si="65"/>
        <v>0</v>
      </c>
      <c r="BP30" s="326">
        <f t="shared" si="66"/>
        <v>1810.4</v>
      </c>
      <c r="BQ30" s="326">
        <f t="shared" si="67"/>
        <v>0</v>
      </c>
      <c r="BR30" s="326">
        <f t="shared" si="68"/>
        <v>0</v>
      </c>
      <c r="BS30" s="326">
        <f t="shared" si="69"/>
        <v>0</v>
      </c>
      <c r="BT30" s="326">
        <f t="shared" si="70"/>
        <v>0</v>
      </c>
      <c r="BU30" s="326">
        <f t="shared" si="71"/>
        <v>1810.4</v>
      </c>
      <c r="BV30" s="326">
        <f t="shared" si="72"/>
        <v>0</v>
      </c>
      <c r="BW30" s="326">
        <f t="shared" si="73"/>
        <v>1810.4</v>
      </c>
      <c r="BX30" s="20"/>
      <c r="BY30" s="20"/>
      <c r="BZ30" s="20"/>
      <c r="CA30" s="20"/>
      <c r="CB30" s="20"/>
      <c r="CC30" s="20"/>
      <c r="CD30" s="20"/>
      <c r="CE30" s="20"/>
      <c r="CF30" s="20"/>
      <c r="CG30" s="20"/>
    </row>
    <row r="31" spans="1:85" ht="15.75" customHeight="1">
      <c r="A31" s="52" t="s">
        <v>172</v>
      </c>
      <c r="B31" s="66"/>
      <c r="C31" s="54" t="s">
        <v>168</v>
      </c>
      <c r="D31" s="55" t="s">
        <v>173</v>
      </c>
      <c r="E31" s="56"/>
      <c r="F31" s="56"/>
      <c r="G31" s="56"/>
      <c r="H31" s="56"/>
      <c r="I31" s="57"/>
      <c r="J31" s="57"/>
      <c r="K31" s="58">
        <v>3899.7</v>
      </c>
      <c r="L31" s="58"/>
      <c r="M31" s="58"/>
      <c r="N31" s="58"/>
      <c r="O31" s="61">
        <f t="shared" ref="O31:Q31" si="134">AA31+AD31+AG31+AJ31+AM31+AP31+AS31+AV31+AY31+BB31+BE31+BH31</f>
        <v>0</v>
      </c>
      <c r="P31" s="61">
        <f t="shared" si="134"/>
        <v>0</v>
      </c>
      <c r="Q31" s="61">
        <f t="shared" si="134"/>
        <v>0</v>
      </c>
      <c r="R31" s="62">
        <f t="shared" ref="R31:T31" si="135">IF(BK31=0,SUM(AA31+AD31+AG31+AJ31+AM31+AP31+AS31+AV31+AY31+BB31+BE31+BH31),BK31)</f>
        <v>0</v>
      </c>
      <c r="S31" s="62">
        <f t="shared" si="135"/>
        <v>0</v>
      </c>
      <c r="T31" s="62">
        <f t="shared" si="135"/>
        <v>0</v>
      </c>
      <c r="U31" s="63">
        <f t="shared" si="47"/>
        <v>3899.7</v>
      </c>
      <c r="V31" s="63">
        <f t="shared" si="48"/>
        <v>0</v>
      </c>
      <c r="W31" s="63">
        <f t="shared" si="49"/>
        <v>0</v>
      </c>
      <c r="X31" s="64">
        <f t="shared" ref="X31:Y31" si="136">IF(O31&gt;0,O31/K31,0)</f>
        <v>0</v>
      </c>
      <c r="Y31" s="64">
        <f t="shared" si="136"/>
        <v>0</v>
      </c>
      <c r="Z31" s="64">
        <f t="shared" si="5"/>
        <v>0</v>
      </c>
      <c r="AA31" s="58"/>
      <c r="AB31" s="58"/>
      <c r="AC31" s="58"/>
      <c r="AD31" s="58"/>
      <c r="AE31" s="65"/>
      <c r="AF31" s="65"/>
      <c r="AG31" s="65"/>
      <c r="AH31" s="65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326">
        <f t="shared" si="64"/>
        <v>0</v>
      </c>
      <c r="BO31" s="327">
        <f t="shared" si="65"/>
        <v>0</v>
      </c>
      <c r="BP31" s="326">
        <f t="shared" si="66"/>
        <v>0</v>
      </c>
      <c r="BQ31" s="326">
        <f t="shared" si="67"/>
        <v>3899.7</v>
      </c>
      <c r="BR31" s="326">
        <f t="shared" si="68"/>
        <v>0</v>
      </c>
      <c r="BS31" s="326">
        <f t="shared" si="69"/>
        <v>3899.7</v>
      </c>
      <c r="BT31" s="326">
        <f t="shared" si="70"/>
        <v>0</v>
      </c>
      <c r="BU31" s="326">
        <f t="shared" si="71"/>
        <v>0</v>
      </c>
      <c r="BV31" s="326">
        <f t="shared" si="72"/>
        <v>3899.7</v>
      </c>
      <c r="BW31" s="326">
        <f t="shared" si="73"/>
        <v>0</v>
      </c>
      <c r="BX31" s="20"/>
      <c r="BY31" s="20"/>
      <c r="BZ31" s="20"/>
      <c r="CA31" s="20"/>
      <c r="CB31" s="20"/>
      <c r="CC31" s="20"/>
      <c r="CD31" s="20"/>
      <c r="CE31" s="20"/>
      <c r="CF31" s="20"/>
      <c r="CG31" s="20"/>
    </row>
    <row r="32" spans="1:85" ht="15.75" customHeight="1">
      <c r="A32" s="52" t="s">
        <v>174</v>
      </c>
      <c r="B32" s="66"/>
      <c r="C32" s="54" t="s">
        <v>168</v>
      </c>
      <c r="D32" s="55" t="s">
        <v>175</v>
      </c>
      <c r="E32" s="56"/>
      <c r="F32" s="56"/>
      <c r="G32" s="56"/>
      <c r="H32" s="56"/>
      <c r="I32" s="57"/>
      <c r="J32" s="57"/>
      <c r="K32" s="58">
        <v>1108.5</v>
      </c>
      <c r="L32" s="58"/>
      <c r="M32" s="58"/>
      <c r="N32" s="58"/>
      <c r="O32" s="61">
        <f t="shared" ref="O32:Q32" si="137">AA32+AD32+AG32+AJ32+AM32+AP32+AS32+AV32+AY32+BB32+BE32+BH32</f>
        <v>0</v>
      </c>
      <c r="P32" s="61">
        <f t="shared" si="137"/>
        <v>0</v>
      </c>
      <c r="Q32" s="61">
        <f t="shared" si="137"/>
        <v>0</v>
      </c>
      <c r="R32" s="62">
        <f t="shared" ref="R32:T32" si="138">IF(BK32=0,SUM(AA32+AD32+AG32+AJ32+AM32+AP32+AS32+AV32+AY32+BB32+BE32+BH32),BK32)</f>
        <v>0</v>
      </c>
      <c r="S32" s="62">
        <f t="shared" si="138"/>
        <v>0</v>
      </c>
      <c r="T32" s="62">
        <f t="shared" si="138"/>
        <v>0</v>
      </c>
      <c r="U32" s="63">
        <f t="shared" si="47"/>
        <v>1108.5</v>
      </c>
      <c r="V32" s="63">
        <f t="shared" si="48"/>
        <v>0</v>
      </c>
      <c r="W32" s="63">
        <f t="shared" si="49"/>
        <v>0</v>
      </c>
      <c r="X32" s="64">
        <f t="shared" ref="X32:Y32" si="139">IF(O32&gt;0,O32/K32,0)</f>
        <v>0</v>
      </c>
      <c r="Y32" s="64">
        <f t="shared" si="139"/>
        <v>0</v>
      </c>
      <c r="Z32" s="64">
        <f t="shared" si="5"/>
        <v>0</v>
      </c>
      <c r="AA32" s="58"/>
      <c r="AB32" s="58"/>
      <c r="AC32" s="58"/>
      <c r="AD32" s="58"/>
      <c r="AE32" s="65"/>
      <c r="AF32" s="65"/>
      <c r="AG32" s="65"/>
      <c r="AH32" s="65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326">
        <f t="shared" si="64"/>
        <v>0</v>
      </c>
      <c r="BO32" s="327">
        <f t="shared" si="65"/>
        <v>0</v>
      </c>
      <c r="BP32" s="326">
        <f t="shared" si="66"/>
        <v>0</v>
      </c>
      <c r="BQ32" s="326">
        <f t="shared" si="67"/>
        <v>1108.5</v>
      </c>
      <c r="BR32" s="326">
        <f t="shared" si="68"/>
        <v>0</v>
      </c>
      <c r="BS32" s="326">
        <f t="shared" si="69"/>
        <v>1108.5</v>
      </c>
      <c r="BT32" s="326">
        <f t="shared" si="70"/>
        <v>0</v>
      </c>
      <c r="BU32" s="326">
        <f t="shared" si="71"/>
        <v>0</v>
      </c>
      <c r="BV32" s="326">
        <f t="shared" si="72"/>
        <v>1108.5</v>
      </c>
      <c r="BW32" s="326">
        <f t="shared" si="73"/>
        <v>0</v>
      </c>
      <c r="BX32" s="20"/>
      <c r="BY32" s="20"/>
      <c r="BZ32" s="20"/>
      <c r="CA32" s="20"/>
      <c r="CB32" s="20"/>
      <c r="CC32" s="20"/>
      <c r="CD32" s="20"/>
      <c r="CE32" s="20"/>
      <c r="CF32" s="20"/>
      <c r="CG32" s="20"/>
    </row>
    <row r="33" spans="1:85" ht="15.75" customHeight="1">
      <c r="A33" s="52" t="s">
        <v>176</v>
      </c>
      <c r="B33" s="66"/>
      <c r="C33" s="54" t="s">
        <v>168</v>
      </c>
      <c r="D33" s="55" t="s">
        <v>177</v>
      </c>
      <c r="E33" s="56"/>
      <c r="F33" s="56"/>
      <c r="G33" s="56"/>
      <c r="H33" s="56"/>
      <c r="I33" s="57"/>
      <c r="J33" s="57"/>
      <c r="K33" s="58">
        <v>699.8</v>
      </c>
      <c r="L33" s="58"/>
      <c r="M33" s="58"/>
      <c r="N33" s="58"/>
      <c r="O33" s="61">
        <f t="shared" ref="O33:Q33" si="140">AA33+AD33+AG33+AJ33+AM33+AP33+AS33+AV33+AY33+BB33+BE33+BH33</f>
        <v>0</v>
      </c>
      <c r="P33" s="61">
        <f t="shared" si="140"/>
        <v>0</v>
      </c>
      <c r="Q33" s="61">
        <f t="shared" si="140"/>
        <v>0</v>
      </c>
      <c r="R33" s="62">
        <f t="shared" ref="R33:T33" si="141">IF(BK33=0,SUM(AA33+AD33+AG33+AJ33+AM33+AP33+AS33+AV33+AY33+BB33+BE33+BH33),BK33)</f>
        <v>0</v>
      </c>
      <c r="S33" s="62">
        <f t="shared" si="141"/>
        <v>0</v>
      </c>
      <c r="T33" s="62">
        <f t="shared" si="141"/>
        <v>0</v>
      </c>
      <c r="U33" s="63">
        <f t="shared" si="47"/>
        <v>699.8</v>
      </c>
      <c r="V33" s="63">
        <f t="shared" si="48"/>
        <v>0</v>
      </c>
      <c r="W33" s="63">
        <f t="shared" si="49"/>
        <v>0</v>
      </c>
      <c r="X33" s="64">
        <f t="shared" ref="X33:Y33" si="142">IF(O33&gt;0,O33/K33,0)</f>
        <v>0</v>
      </c>
      <c r="Y33" s="64">
        <f t="shared" si="142"/>
        <v>0</v>
      </c>
      <c r="Z33" s="64">
        <f t="shared" si="5"/>
        <v>0</v>
      </c>
      <c r="AA33" s="58"/>
      <c r="AB33" s="58"/>
      <c r="AC33" s="58"/>
      <c r="AD33" s="58"/>
      <c r="AE33" s="65"/>
      <c r="AF33" s="65"/>
      <c r="AG33" s="65"/>
      <c r="AH33" s="65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326">
        <f t="shared" si="64"/>
        <v>0</v>
      </c>
      <c r="BO33" s="327">
        <f t="shared" si="65"/>
        <v>0</v>
      </c>
      <c r="BP33" s="326">
        <f t="shared" si="66"/>
        <v>0</v>
      </c>
      <c r="BQ33" s="326">
        <f t="shared" si="67"/>
        <v>699.8</v>
      </c>
      <c r="BR33" s="326">
        <f t="shared" si="68"/>
        <v>0</v>
      </c>
      <c r="BS33" s="326">
        <f t="shared" si="69"/>
        <v>699.8</v>
      </c>
      <c r="BT33" s="326">
        <f t="shared" si="70"/>
        <v>0</v>
      </c>
      <c r="BU33" s="326">
        <f t="shared" si="71"/>
        <v>0</v>
      </c>
      <c r="BV33" s="326">
        <f t="shared" si="72"/>
        <v>699.8</v>
      </c>
      <c r="BW33" s="326">
        <f t="shared" si="73"/>
        <v>0</v>
      </c>
      <c r="BX33" s="20"/>
      <c r="BY33" s="20"/>
      <c r="BZ33" s="20"/>
      <c r="CA33" s="20"/>
      <c r="CB33" s="20"/>
      <c r="CC33" s="20"/>
      <c r="CD33" s="20"/>
      <c r="CE33" s="20"/>
      <c r="CF33" s="20"/>
      <c r="CG33" s="20"/>
    </row>
    <row r="34" spans="1:85" ht="15.75" customHeight="1">
      <c r="A34" s="52" t="s">
        <v>178</v>
      </c>
      <c r="B34" s="66"/>
      <c r="C34" s="54" t="s">
        <v>168</v>
      </c>
      <c r="D34" s="55" t="s">
        <v>179</v>
      </c>
      <c r="E34" s="56"/>
      <c r="F34" s="56"/>
      <c r="G34" s="56"/>
      <c r="H34" s="56"/>
      <c r="I34" s="57"/>
      <c r="J34" s="57"/>
      <c r="K34" s="58">
        <v>1843.26</v>
      </c>
      <c r="L34" s="58"/>
      <c r="M34" s="58"/>
      <c r="N34" s="58"/>
      <c r="O34" s="61">
        <f t="shared" ref="O34:Q34" si="143">AA34+AD34+AG34+AJ34+AM34+AP34+AS34+AV34+AY34+BB34+BE34+BH34</f>
        <v>0</v>
      </c>
      <c r="P34" s="61">
        <f t="shared" si="143"/>
        <v>0</v>
      </c>
      <c r="Q34" s="61">
        <f t="shared" si="143"/>
        <v>0</v>
      </c>
      <c r="R34" s="62">
        <f t="shared" ref="R34:T34" si="144">IF(BK34=0,SUM(AA34+AD34+AG34+AJ34+AM34+AP34+AS34+AV34+AY34+BB34+BE34+BH34),BK34)</f>
        <v>0</v>
      </c>
      <c r="S34" s="62">
        <f t="shared" si="144"/>
        <v>0</v>
      </c>
      <c r="T34" s="62">
        <f t="shared" si="144"/>
        <v>0</v>
      </c>
      <c r="U34" s="63">
        <f t="shared" si="47"/>
        <v>1843.26</v>
      </c>
      <c r="V34" s="63">
        <f t="shared" si="48"/>
        <v>0</v>
      </c>
      <c r="W34" s="63">
        <f t="shared" si="49"/>
        <v>0</v>
      </c>
      <c r="X34" s="64">
        <f t="shared" ref="X34:Y34" si="145">IF(O34&gt;0,O34/K34,0)</f>
        <v>0</v>
      </c>
      <c r="Y34" s="64">
        <f t="shared" si="145"/>
        <v>0</v>
      </c>
      <c r="Z34" s="64">
        <f t="shared" si="5"/>
        <v>0</v>
      </c>
      <c r="AA34" s="58"/>
      <c r="AB34" s="58"/>
      <c r="AC34" s="58"/>
      <c r="AD34" s="58"/>
      <c r="AE34" s="65"/>
      <c r="AF34" s="65"/>
      <c r="AG34" s="65"/>
      <c r="AH34" s="65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326">
        <f t="shared" si="64"/>
        <v>0</v>
      </c>
      <c r="BO34" s="327">
        <f t="shared" si="65"/>
        <v>0</v>
      </c>
      <c r="BP34" s="326">
        <f t="shared" si="66"/>
        <v>0</v>
      </c>
      <c r="BQ34" s="326">
        <f t="shared" si="67"/>
        <v>1843.26</v>
      </c>
      <c r="BR34" s="326">
        <f t="shared" si="68"/>
        <v>0</v>
      </c>
      <c r="BS34" s="326">
        <f t="shared" si="69"/>
        <v>1843.26</v>
      </c>
      <c r="BT34" s="326">
        <f t="shared" si="70"/>
        <v>0</v>
      </c>
      <c r="BU34" s="326">
        <f t="shared" si="71"/>
        <v>0</v>
      </c>
      <c r="BV34" s="326">
        <f t="shared" si="72"/>
        <v>1843.26</v>
      </c>
      <c r="BW34" s="326">
        <f t="shared" si="73"/>
        <v>0</v>
      </c>
      <c r="BX34" s="20"/>
      <c r="BY34" s="20"/>
      <c r="BZ34" s="20"/>
      <c r="CA34" s="20"/>
      <c r="CB34" s="20"/>
      <c r="CC34" s="20"/>
      <c r="CD34" s="20"/>
      <c r="CE34" s="20"/>
      <c r="CF34" s="20"/>
      <c r="CG34" s="20"/>
    </row>
    <row r="35" spans="1:85" ht="15.75" customHeight="1">
      <c r="A35" s="52" t="s">
        <v>180</v>
      </c>
      <c r="B35" s="66"/>
      <c r="C35" s="54" t="s">
        <v>168</v>
      </c>
      <c r="D35" s="55" t="s">
        <v>181</v>
      </c>
      <c r="E35" s="56"/>
      <c r="F35" s="56"/>
      <c r="G35" s="56"/>
      <c r="H35" s="56"/>
      <c r="I35" s="57"/>
      <c r="J35" s="57"/>
      <c r="K35" s="58">
        <v>6909</v>
      </c>
      <c r="L35" s="58"/>
      <c r="M35" s="58"/>
      <c r="N35" s="58"/>
      <c r="O35" s="61">
        <f t="shared" ref="O35:Q35" si="146">AA35+AD35+AG35+AJ35+AM35+AP35+AS35+AV35+AY35+BB35+BE35+BH35</f>
        <v>4410</v>
      </c>
      <c r="P35" s="61">
        <f t="shared" si="146"/>
        <v>0</v>
      </c>
      <c r="Q35" s="61">
        <f t="shared" si="146"/>
        <v>0</v>
      </c>
      <c r="R35" s="62">
        <f t="shared" ref="R35:T35" si="147">IF(BK35=0,SUM(AA35+AD35+AG35+AJ35+AM35+AP35+AS35+AV35+AY35+BB35+BE35+BH35),BK35)</f>
        <v>4410</v>
      </c>
      <c r="S35" s="62">
        <f t="shared" si="147"/>
        <v>0</v>
      </c>
      <c r="T35" s="62">
        <f t="shared" si="147"/>
        <v>0</v>
      </c>
      <c r="U35" s="63">
        <f t="shared" si="47"/>
        <v>2499</v>
      </c>
      <c r="V35" s="63">
        <f t="shared" si="48"/>
        <v>0</v>
      </c>
      <c r="W35" s="63">
        <f t="shared" si="49"/>
        <v>0</v>
      </c>
      <c r="X35" s="64">
        <f t="shared" ref="X35:Y35" si="148">IF(O35&gt;0,O35/K35,0)</f>
        <v>0.63829787234042556</v>
      </c>
      <c r="Y35" s="64">
        <f t="shared" si="148"/>
        <v>0</v>
      </c>
      <c r="Z35" s="64">
        <f t="shared" si="5"/>
        <v>0</v>
      </c>
      <c r="AA35" s="58"/>
      <c r="AB35" s="58"/>
      <c r="AC35" s="58"/>
      <c r="AD35" s="58"/>
      <c r="AE35" s="65"/>
      <c r="AF35" s="65"/>
      <c r="AG35" s="65">
        <v>4410</v>
      </c>
      <c r="AH35" s="65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326">
        <f t="shared" si="64"/>
        <v>4410</v>
      </c>
      <c r="BO35" s="327">
        <f t="shared" si="65"/>
        <v>0</v>
      </c>
      <c r="BP35" s="326">
        <f t="shared" si="66"/>
        <v>4410</v>
      </c>
      <c r="BQ35" s="326">
        <f t="shared" si="67"/>
        <v>2499</v>
      </c>
      <c r="BR35" s="326">
        <f t="shared" si="68"/>
        <v>0</v>
      </c>
      <c r="BS35" s="326">
        <f t="shared" si="69"/>
        <v>2499</v>
      </c>
      <c r="BT35" s="326">
        <f t="shared" si="70"/>
        <v>0</v>
      </c>
      <c r="BU35" s="326">
        <f t="shared" si="71"/>
        <v>4410</v>
      </c>
      <c r="BV35" s="326">
        <f t="shared" si="72"/>
        <v>2499</v>
      </c>
      <c r="BW35" s="326">
        <f t="shared" si="73"/>
        <v>4410</v>
      </c>
      <c r="BX35" s="20"/>
      <c r="BY35" s="20"/>
      <c r="BZ35" s="20"/>
      <c r="CA35" s="20"/>
      <c r="CB35" s="20"/>
      <c r="CC35" s="20"/>
      <c r="CD35" s="20"/>
      <c r="CE35" s="20"/>
      <c r="CF35" s="20"/>
      <c r="CG35" s="20"/>
    </row>
    <row r="36" spans="1:85" ht="15.75" customHeight="1">
      <c r="A36" s="52" t="s">
        <v>182</v>
      </c>
      <c r="B36" s="66"/>
      <c r="C36" s="54" t="s">
        <v>168</v>
      </c>
      <c r="D36" s="55" t="s">
        <v>183</v>
      </c>
      <c r="E36" s="56"/>
      <c r="F36" s="56"/>
      <c r="G36" s="56"/>
      <c r="H36" s="56"/>
      <c r="I36" s="57"/>
      <c r="J36" s="57"/>
      <c r="K36" s="58">
        <v>1483.2</v>
      </c>
      <c r="L36" s="58"/>
      <c r="M36" s="58"/>
      <c r="N36" s="58"/>
      <c r="O36" s="61">
        <f t="shared" ref="O36:Q36" si="149">AA36+AD36+AG36+AJ36+AM36+AP36+AS36+AV36+AY36+BB36+BE36+BH36</f>
        <v>1483.2</v>
      </c>
      <c r="P36" s="61">
        <f t="shared" si="149"/>
        <v>0</v>
      </c>
      <c r="Q36" s="61">
        <f t="shared" si="149"/>
        <v>0</v>
      </c>
      <c r="R36" s="62">
        <f t="shared" ref="R36:T36" si="150">IF(BK36=0,SUM(AA36+AD36+AG36+AJ36+AM36+AP36+AS36+AV36+AY36+BB36+BE36+BH36),BK36)</f>
        <v>1483.2</v>
      </c>
      <c r="S36" s="62">
        <f t="shared" si="150"/>
        <v>0</v>
      </c>
      <c r="T36" s="62">
        <f t="shared" si="150"/>
        <v>0</v>
      </c>
      <c r="U36" s="63">
        <f t="shared" si="47"/>
        <v>0</v>
      </c>
      <c r="V36" s="63">
        <f t="shared" si="48"/>
        <v>0</v>
      </c>
      <c r="W36" s="63">
        <f t="shared" si="49"/>
        <v>0</v>
      </c>
      <c r="X36" s="64">
        <f t="shared" ref="X36:Y36" si="151">IF(O36&gt;0,O36/K36,0)</f>
        <v>1</v>
      </c>
      <c r="Y36" s="64">
        <f t="shared" si="151"/>
        <v>0</v>
      </c>
      <c r="Z36" s="64">
        <f t="shared" si="5"/>
        <v>0</v>
      </c>
      <c r="AA36" s="58"/>
      <c r="AB36" s="58"/>
      <c r="AC36" s="58"/>
      <c r="AD36" s="58"/>
      <c r="AE36" s="65"/>
      <c r="AF36" s="65"/>
      <c r="AG36" s="65">
        <v>1483.2</v>
      </c>
      <c r="AH36" s="65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326">
        <f t="shared" si="64"/>
        <v>1483.2</v>
      </c>
      <c r="BO36" s="327">
        <f t="shared" si="65"/>
        <v>0</v>
      </c>
      <c r="BP36" s="326">
        <f t="shared" si="66"/>
        <v>1483.2</v>
      </c>
      <c r="BQ36" s="326">
        <f t="shared" si="67"/>
        <v>0</v>
      </c>
      <c r="BR36" s="326">
        <f t="shared" si="68"/>
        <v>0</v>
      </c>
      <c r="BS36" s="326">
        <f t="shared" si="69"/>
        <v>0</v>
      </c>
      <c r="BT36" s="326">
        <f t="shared" si="70"/>
        <v>0</v>
      </c>
      <c r="BU36" s="326">
        <f t="shared" si="71"/>
        <v>1483.2</v>
      </c>
      <c r="BV36" s="326">
        <f t="shared" si="72"/>
        <v>0</v>
      </c>
      <c r="BW36" s="326">
        <f t="shared" si="73"/>
        <v>1483.2</v>
      </c>
      <c r="BX36" s="20"/>
      <c r="BY36" s="20"/>
      <c r="BZ36" s="20"/>
      <c r="CA36" s="20"/>
      <c r="CB36" s="20"/>
      <c r="CC36" s="20"/>
      <c r="CD36" s="20"/>
      <c r="CE36" s="20"/>
      <c r="CF36" s="20"/>
      <c r="CG36" s="20"/>
    </row>
    <row r="37" spans="1:85" ht="15.75" customHeight="1">
      <c r="A37" s="52" t="s">
        <v>184</v>
      </c>
      <c r="B37" s="66"/>
      <c r="C37" s="54" t="s">
        <v>168</v>
      </c>
      <c r="D37" s="55" t="s">
        <v>185</v>
      </c>
      <c r="E37" s="56"/>
      <c r="F37" s="56"/>
      <c r="G37" s="56"/>
      <c r="H37" s="56"/>
      <c r="I37" s="57"/>
      <c r="J37" s="57"/>
      <c r="K37" s="58">
        <v>841.74</v>
      </c>
      <c r="L37" s="58"/>
      <c r="M37" s="58"/>
      <c r="N37" s="58"/>
      <c r="O37" s="61">
        <f t="shared" ref="O37:Q37" si="152">AA37+AD37+AG37+AJ37+AM37+AP37+AS37+AV37+AY37+BB37+BE37+BH37</f>
        <v>0</v>
      </c>
      <c r="P37" s="61">
        <f t="shared" si="152"/>
        <v>0</v>
      </c>
      <c r="Q37" s="61">
        <f t="shared" si="152"/>
        <v>0</v>
      </c>
      <c r="R37" s="62">
        <f t="shared" ref="R37:T37" si="153">IF(BK37=0,SUM(AA37+AD37+AG37+AJ37+AM37+AP37+AS37+AV37+AY37+BB37+BE37+BH37),BK37)</f>
        <v>0</v>
      </c>
      <c r="S37" s="62">
        <f t="shared" si="153"/>
        <v>0</v>
      </c>
      <c r="T37" s="62">
        <f t="shared" si="153"/>
        <v>0</v>
      </c>
      <c r="U37" s="63">
        <f t="shared" si="47"/>
        <v>841.74</v>
      </c>
      <c r="V37" s="63">
        <f t="shared" si="48"/>
        <v>0</v>
      </c>
      <c r="W37" s="63">
        <f t="shared" si="49"/>
        <v>0</v>
      </c>
      <c r="X37" s="64">
        <f t="shared" ref="X37:Y37" si="154">IF(O37&gt;0,O37/K37,0)</f>
        <v>0</v>
      </c>
      <c r="Y37" s="64">
        <f t="shared" si="154"/>
        <v>0</v>
      </c>
      <c r="Z37" s="64">
        <f t="shared" si="5"/>
        <v>0</v>
      </c>
      <c r="AA37" s="58"/>
      <c r="AB37" s="58"/>
      <c r="AC37" s="58"/>
      <c r="AD37" s="58"/>
      <c r="AE37" s="65"/>
      <c r="AF37" s="65"/>
      <c r="AG37" s="65"/>
      <c r="AH37" s="65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326">
        <f t="shared" si="64"/>
        <v>0</v>
      </c>
      <c r="BO37" s="327">
        <f t="shared" si="65"/>
        <v>0</v>
      </c>
      <c r="BP37" s="326">
        <f t="shared" si="66"/>
        <v>0</v>
      </c>
      <c r="BQ37" s="326">
        <f t="shared" si="67"/>
        <v>841.74</v>
      </c>
      <c r="BR37" s="326">
        <f t="shared" si="68"/>
        <v>0</v>
      </c>
      <c r="BS37" s="326">
        <f t="shared" si="69"/>
        <v>841.74</v>
      </c>
      <c r="BT37" s="326">
        <f t="shared" si="70"/>
        <v>0</v>
      </c>
      <c r="BU37" s="326">
        <f t="shared" si="71"/>
        <v>0</v>
      </c>
      <c r="BV37" s="326">
        <f t="shared" si="72"/>
        <v>841.74</v>
      </c>
      <c r="BW37" s="326">
        <f t="shared" si="73"/>
        <v>0</v>
      </c>
      <c r="BX37" s="20"/>
      <c r="BY37" s="20"/>
      <c r="BZ37" s="20"/>
      <c r="CA37" s="20"/>
      <c r="CB37" s="20"/>
      <c r="CC37" s="20"/>
      <c r="CD37" s="20"/>
      <c r="CE37" s="20"/>
      <c r="CF37" s="20"/>
      <c r="CG37" s="20"/>
    </row>
    <row r="38" spans="1:85" ht="15.75" customHeight="1">
      <c r="A38" s="52" t="s">
        <v>186</v>
      </c>
      <c r="B38" s="66"/>
      <c r="C38" s="54" t="s">
        <v>168</v>
      </c>
      <c r="D38" s="55" t="s">
        <v>187</v>
      </c>
      <c r="E38" s="56"/>
      <c r="F38" s="56"/>
      <c r="G38" s="56"/>
      <c r="H38" s="56"/>
      <c r="I38" s="57"/>
      <c r="J38" s="57"/>
      <c r="K38" s="58">
        <v>132.25</v>
      </c>
      <c r="L38" s="58"/>
      <c r="M38" s="58"/>
      <c r="N38" s="58"/>
      <c r="O38" s="61">
        <f t="shared" ref="O38:Q38" si="155">AA38+AD38+AG38+AJ38+AM38+AP38+AS38+AV38+AY38+BB38+BE38+BH38</f>
        <v>0</v>
      </c>
      <c r="P38" s="61">
        <f t="shared" si="155"/>
        <v>0</v>
      </c>
      <c r="Q38" s="61">
        <f t="shared" si="155"/>
        <v>0</v>
      </c>
      <c r="R38" s="62">
        <f t="shared" ref="R38:T38" si="156">IF(BK38=0,SUM(AA38+AD38+AG38+AJ38+AM38+AP38+AS38+AV38+AY38+BB38+BE38+BH38),BK38)</f>
        <v>0</v>
      </c>
      <c r="S38" s="62">
        <f t="shared" si="156"/>
        <v>0</v>
      </c>
      <c r="T38" s="62">
        <f t="shared" si="156"/>
        <v>0</v>
      </c>
      <c r="U38" s="63">
        <f t="shared" si="47"/>
        <v>132.25</v>
      </c>
      <c r="V38" s="63">
        <f t="shared" si="48"/>
        <v>0</v>
      </c>
      <c r="W38" s="63">
        <f t="shared" si="49"/>
        <v>0</v>
      </c>
      <c r="X38" s="64">
        <f t="shared" ref="X38:Y38" si="157">IF(O38&gt;0,O38/K38,0)</f>
        <v>0</v>
      </c>
      <c r="Y38" s="64">
        <f t="shared" si="157"/>
        <v>0</v>
      </c>
      <c r="Z38" s="64">
        <f t="shared" si="5"/>
        <v>0</v>
      </c>
      <c r="AA38" s="58"/>
      <c r="AB38" s="58"/>
      <c r="AC38" s="58"/>
      <c r="AD38" s="58"/>
      <c r="AE38" s="65"/>
      <c r="AF38" s="65"/>
      <c r="AG38" s="65"/>
      <c r="AH38" s="65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326">
        <f t="shared" si="64"/>
        <v>0</v>
      </c>
      <c r="BO38" s="327">
        <f t="shared" si="65"/>
        <v>0</v>
      </c>
      <c r="BP38" s="326">
        <f t="shared" si="66"/>
        <v>0</v>
      </c>
      <c r="BQ38" s="326">
        <f t="shared" si="67"/>
        <v>132.25</v>
      </c>
      <c r="BR38" s="326">
        <f t="shared" si="68"/>
        <v>0</v>
      </c>
      <c r="BS38" s="326">
        <f t="shared" si="69"/>
        <v>132.25</v>
      </c>
      <c r="BT38" s="326">
        <f t="shared" si="70"/>
        <v>0</v>
      </c>
      <c r="BU38" s="326">
        <f t="shared" si="71"/>
        <v>0</v>
      </c>
      <c r="BV38" s="326">
        <f t="shared" si="72"/>
        <v>132.25</v>
      </c>
      <c r="BW38" s="326">
        <f t="shared" si="73"/>
        <v>0</v>
      </c>
      <c r="BX38" s="20"/>
      <c r="BY38" s="20"/>
      <c r="BZ38" s="20"/>
      <c r="CA38" s="20"/>
      <c r="CB38" s="20"/>
      <c r="CC38" s="20"/>
      <c r="CD38" s="20"/>
      <c r="CE38" s="20"/>
      <c r="CF38" s="20"/>
      <c r="CG38" s="20"/>
    </row>
    <row r="39" spans="1:85" ht="15.75" customHeight="1">
      <c r="A39" s="52" t="s">
        <v>188</v>
      </c>
      <c r="B39" s="66"/>
      <c r="C39" s="54" t="s">
        <v>168</v>
      </c>
      <c r="D39" s="55" t="s">
        <v>189</v>
      </c>
      <c r="E39" s="56"/>
      <c r="F39" s="56"/>
      <c r="G39" s="56"/>
      <c r="H39" s="56"/>
      <c r="I39" s="57"/>
      <c r="J39" s="57"/>
      <c r="K39" s="58">
        <v>6884.45</v>
      </c>
      <c r="L39" s="58"/>
      <c r="M39" s="58"/>
      <c r="N39" s="58"/>
      <c r="O39" s="61">
        <f t="shared" ref="O39:Q39" si="158">AA39+AD39+AG39+AJ39+AM39+AP39+AS39+AV39+AY39+BB39+BE39+BH39</f>
        <v>0</v>
      </c>
      <c r="P39" s="61">
        <f t="shared" si="158"/>
        <v>0</v>
      </c>
      <c r="Q39" s="61">
        <f t="shared" si="158"/>
        <v>0</v>
      </c>
      <c r="R39" s="62">
        <f t="shared" ref="R39:T39" si="159">IF(BK39=0,SUM(AA39+AD39+AG39+AJ39+AM39+AP39+AS39+AV39+AY39+BB39+BE39+BH39),BK39)</f>
        <v>0</v>
      </c>
      <c r="S39" s="62">
        <f t="shared" si="159"/>
        <v>0</v>
      </c>
      <c r="T39" s="62">
        <f t="shared" si="159"/>
        <v>0</v>
      </c>
      <c r="U39" s="63">
        <f t="shared" si="47"/>
        <v>6884.45</v>
      </c>
      <c r="V39" s="63">
        <f t="shared" si="48"/>
        <v>0</v>
      </c>
      <c r="W39" s="63">
        <f t="shared" si="49"/>
        <v>0</v>
      </c>
      <c r="X39" s="64">
        <f t="shared" ref="X39:Y39" si="160">IF(O39&gt;0,O39/K39,0)</f>
        <v>0</v>
      </c>
      <c r="Y39" s="64">
        <f t="shared" si="160"/>
        <v>0</v>
      </c>
      <c r="Z39" s="64">
        <f t="shared" si="5"/>
        <v>0</v>
      </c>
      <c r="AA39" s="58"/>
      <c r="AB39" s="58"/>
      <c r="AC39" s="58"/>
      <c r="AD39" s="58"/>
      <c r="AE39" s="65"/>
      <c r="AF39" s="65"/>
      <c r="AG39" s="65"/>
      <c r="AH39" s="65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326">
        <f t="shared" si="64"/>
        <v>0</v>
      </c>
      <c r="BO39" s="327">
        <f t="shared" si="65"/>
        <v>0</v>
      </c>
      <c r="BP39" s="326">
        <f t="shared" si="66"/>
        <v>0</v>
      </c>
      <c r="BQ39" s="326">
        <f t="shared" si="67"/>
        <v>6884.45</v>
      </c>
      <c r="BR39" s="326">
        <f t="shared" si="68"/>
        <v>0</v>
      </c>
      <c r="BS39" s="326">
        <f t="shared" si="69"/>
        <v>6884.45</v>
      </c>
      <c r="BT39" s="326">
        <f t="shared" si="70"/>
        <v>0</v>
      </c>
      <c r="BU39" s="326">
        <f t="shared" si="71"/>
        <v>0</v>
      </c>
      <c r="BV39" s="326">
        <f t="shared" si="72"/>
        <v>6884.45</v>
      </c>
      <c r="BW39" s="326">
        <f t="shared" si="73"/>
        <v>0</v>
      </c>
      <c r="BX39" s="20"/>
      <c r="BY39" s="20"/>
      <c r="BZ39" s="20"/>
      <c r="CA39" s="20"/>
      <c r="CB39" s="20"/>
      <c r="CC39" s="20"/>
      <c r="CD39" s="20"/>
      <c r="CE39" s="20"/>
      <c r="CF39" s="20"/>
      <c r="CG39" s="20"/>
    </row>
    <row r="40" spans="1:85" ht="15.75" customHeight="1">
      <c r="A40" s="52" t="s">
        <v>190</v>
      </c>
      <c r="B40" s="66"/>
      <c r="C40" s="54" t="s">
        <v>168</v>
      </c>
      <c r="D40" s="55" t="s">
        <v>191</v>
      </c>
      <c r="E40" s="56"/>
      <c r="F40" s="56"/>
      <c r="G40" s="56"/>
      <c r="H40" s="56"/>
      <c r="I40" s="57"/>
      <c r="J40" s="57"/>
      <c r="K40" s="58">
        <v>494.64</v>
      </c>
      <c r="L40" s="58"/>
      <c r="M40" s="58"/>
      <c r="N40" s="58"/>
      <c r="O40" s="61">
        <f t="shared" ref="O40:Q40" si="161">AA40+AD40+AG40+AJ40+AM40+AP40+AS40+AV40+AY40+BB40+BE40+BH40</f>
        <v>494.64</v>
      </c>
      <c r="P40" s="61">
        <f t="shared" si="161"/>
        <v>0</v>
      </c>
      <c r="Q40" s="61">
        <f t="shared" si="161"/>
        <v>0</v>
      </c>
      <c r="R40" s="62">
        <f t="shared" ref="R40:T40" si="162">IF(BK40=0,SUM(AA40+AD40+AG40+AJ40+AM40+AP40+AS40+AV40+AY40+BB40+BE40+BH40),BK40)</f>
        <v>494.64</v>
      </c>
      <c r="S40" s="62">
        <f t="shared" si="162"/>
        <v>0</v>
      </c>
      <c r="T40" s="62">
        <f t="shared" si="162"/>
        <v>0</v>
      </c>
      <c r="U40" s="63">
        <f t="shared" si="47"/>
        <v>0</v>
      </c>
      <c r="V40" s="63">
        <f t="shared" si="48"/>
        <v>0</v>
      </c>
      <c r="W40" s="63">
        <f t="shared" si="49"/>
        <v>0</v>
      </c>
      <c r="X40" s="64">
        <f t="shared" ref="X40:Y40" si="163">IF(O40&gt;0,O40/K40,0)</f>
        <v>1</v>
      </c>
      <c r="Y40" s="64">
        <f t="shared" si="163"/>
        <v>0</v>
      </c>
      <c r="Z40" s="64">
        <f t="shared" si="5"/>
        <v>0</v>
      </c>
      <c r="AA40" s="58"/>
      <c r="AB40" s="58"/>
      <c r="AC40" s="58"/>
      <c r="AD40" s="58"/>
      <c r="AE40" s="65"/>
      <c r="AF40" s="65"/>
      <c r="AG40" s="65">
        <v>494.64</v>
      </c>
      <c r="AH40" s="65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326">
        <f t="shared" si="64"/>
        <v>494.64</v>
      </c>
      <c r="BO40" s="327">
        <f t="shared" si="65"/>
        <v>0</v>
      </c>
      <c r="BP40" s="326">
        <f t="shared" si="66"/>
        <v>494.64</v>
      </c>
      <c r="BQ40" s="326">
        <f t="shared" si="67"/>
        <v>0</v>
      </c>
      <c r="BR40" s="326">
        <f t="shared" si="68"/>
        <v>0</v>
      </c>
      <c r="BS40" s="326">
        <f t="shared" si="69"/>
        <v>0</v>
      </c>
      <c r="BT40" s="326">
        <f t="shared" si="70"/>
        <v>0</v>
      </c>
      <c r="BU40" s="326">
        <f t="shared" si="71"/>
        <v>494.64</v>
      </c>
      <c r="BV40" s="326">
        <f t="shared" si="72"/>
        <v>0</v>
      </c>
      <c r="BW40" s="326">
        <f t="shared" si="73"/>
        <v>494.64</v>
      </c>
      <c r="BX40" s="20"/>
      <c r="BY40" s="20"/>
      <c r="BZ40" s="20"/>
      <c r="CA40" s="20"/>
      <c r="CB40" s="20"/>
      <c r="CC40" s="20"/>
      <c r="CD40" s="20"/>
      <c r="CE40" s="20"/>
      <c r="CF40" s="20"/>
      <c r="CG40" s="20"/>
    </row>
    <row r="41" spans="1:85" ht="15.75" customHeight="1">
      <c r="A41" s="52"/>
      <c r="B41" s="66"/>
      <c r="C41" s="54" t="s">
        <v>192</v>
      </c>
      <c r="D41" s="55" t="s">
        <v>193</v>
      </c>
      <c r="E41" s="56">
        <v>5000</v>
      </c>
      <c r="F41" s="56"/>
      <c r="G41" s="56">
        <f t="shared" ref="G41:G62" si="164">E41-F41</f>
        <v>5000</v>
      </c>
      <c r="H41" s="56"/>
      <c r="I41" s="57">
        <f t="shared" ref="I41:I61" si="165">IF(G41&gt;0,K41/G41,0)</f>
        <v>0</v>
      </c>
      <c r="J41" s="57">
        <f t="shared" ref="J41:J61" si="166">IF(G41&gt;0,O41/G41,0)</f>
        <v>0</v>
      </c>
      <c r="K41" s="58"/>
      <c r="L41" s="58"/>
      <c r="M41" s="58"/>
      <c r="N41" s="58"/>
      <c r="O41" s="61">
        <f t="shared" ref="O41:Q41" si="167">AA41+AD41+AG41+AJ41+AM41+AP41+AS41+AV41+AY41+BB41+BE41+BH41</f>
        <v>0</v>
      </c>
      <c r="P41" s="61">
        <f t="shared" si="167"/>
        <v>0</v>
      </c>
      <c r="Q41" s="61">
        <f t="shared" si="167"/>
        <v>0</v>
      </c>
      <c r="R41" s="62">
        <f t="shared" ref="R41:T41" si="168">IF(BK41=0,SUM(AA41+AD41+AG41+AJ41+AM41+AP41+AS41+AV41+AY41+BB41+BE41+BH41),BK41)</f>
        <v>0</v>
      </c>
      <c r="S41" s="62">
        <f t="shared" si="168"/>
        <v>0</v>
      </c>
      <c r="T41" s="62">
        <f t="shared" si="168"/>
        <v>0</v>
      </c>
      <c r="U41" s="63">
        <f t="shared" si="47"/>
        <v>0</v>
      </c>
      <c r="V41" s="63">
        <f t="shared" si="48"/>
        <v>0</v>
      </c>
      <c r="W41" s="63">
        <f t="shared" si="49"/>
        <v>0</v>
      </c>
      <c r="X41" s="64">
        <f t="shared" ref="X41:Y41" si="169">IF(O41&gt;0,O41/K41,0)</f>
        <v>0</v>
      </c>
      <c r="Y41" s="64">
        <f t="shared" si="169"/>
        <v>0</v>
      </c>
      <c r="Z41" s="64">
        <f t="shared" si="5"/>
        <v>0</v>
      </c>
      <c r="AA41" s="58"/>
      <c r="AB41" s="58"/>
      <c r="AC41" s="58"/>
      <c r="AD41" s="58"/>
      <c r="AE41" s="65"/>
      <c r="AF41" s="65"/>
      <c r="AG41" s="65"/>
      <c r="AH41" s="65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326">
        <f t="shared" si="64"/>
        <v>0</v>
      </c>
      <c r="BO41" s="327">
        <f t="shared" si="65"/>
        <v>0</v>
      </c>
      <c r="BP41" s="326">
        <f t="shared" si="66"/>
        <v>0</v>
      </c>
      <c r="BQ41" s="326">
        <f t="shared" si="67"/>
        <v>0</v>
      </c>
      <c r="BR41" s="326">
        <f t="shared" si="68"/>
        <v>0</v>
      </c>
      <c r="BS41" s="326">
        <f t="shared" si="69"/>
        <v>0</v>
      </c>
      <c r="BT41" s="326">
        <f t="shared" si="70"/>
        <v>0</v>
      </c>
      <c r="BU41" s="326">
        <f t="shared" si="71"/>
        <v>0</v>
      </c>
      <c r="BV41" s="326">
        <f t="shared" si="72"/>
        <v>0</v>
      </c>
      <c r="BW41" s="326">
        <f t="shared" si="73"/>
        <v>0</v>
      </c>
      <c r="BX41" s="20"/>
      <c r="BY41" s="20"/>
      <c r="BZ41" s="20"/>
      <c r="CA41" s="20"/>
      <c r="CB41" s="20"/>
      <c r="CC41" s="20"/>
      <c r="CD41" s="20"/>
      <c r="CE41" s="20"/>
      <c r="CF41" s="20"/>
      <c r="CG41" s="20"/>
    </row>
    <row r="42" spans="1:85" ht="15.75" customHeight="1">
      <c r="A42" s="52"/>
      <c r="B42" s="66"/>
      <c r="C42" s="54" t="s">
        <v>194</v>
      </c>
      <c r="D42" s="55" t="s">
        <v>195</v>
      </c>
      <c r="E42" s="56">
        <v>60000</v>
      </c>
      <c r="F42" s="56">
        <v>0</v>
      </c>
      <c r="G42" s="56">
        <f t="shared" si="164"/>
        <v>60000</v>
      </c>
      <c r="H42" s="56"/>
      <c r="I42" s="57">
        <f t="shared" si="165"/>
        <v>0</v>
      </c>
      <c r="J42" s="57">
        <f t="shared" si="166"/>
        <v>0</v>
      </c>
      <c r="K42" s="58"/>
      <c r="L42" s="58"/>
      <c r="M42" s="58"/>
      <c r="N42" s="58"/>
      <c r="O42" s="61">
        <f t="shared" ref="O42:Q42" si="170">AA42+AD42+AG42+AJ42+AM42+AP42+AS42+AV42+AY42+BB42+BE42+BH42</f>
        <v>0</v>
      </c>
      <c r="P42" s="61">
        <f t="shared" si="170"/>
        <v>0</v>
      </c>
      <c r="Q42" s="61">
        <f t="shared" si="170"/>
        <v>0</v>
      </c>
      <c r="R42" s="62">
        <f t="shared" ref="R42:T42" si="171">IF(BK42=0,SUM(AA42+AD42+AG42+AJ42+AM42+AP42+AS42+AV42+AY42+BB42+BE42+BH42),BK42)</f>
        <v>0</v>
      </c>
      <c r="S42" s="62">
        <f t="shared" si="171"/>
        <v>0</v>
      </c>
      <c r="T42" s="62">
        <f t="shared" si="171"/>
        <v>0</v>
      </c>
      <c r="U42" s="63">
        <f t="shared" si="47"/>
        <v>0</v>
      </c>
      <c r="V42" s="63">
        <f t="shared" si="48"/>
        <v>0</v>
      </c>
      <c r="W42" s="63">
        <f t="shared" si="49"/>
        <v>0</v>
      </c>
      <c r="X42" s="64">
        <f t="shared" ref="X42:Y42" si="172">IF(O42&gt;0,O42/K42,0)</f>
        <v>0</v>
      </c>
      <c r="Y42" s="64">
        <f t="shared" si="172"/>
        <v>0</v>
      </c>
      <c r="Z42" s="64">
        <f t="shared" si="5"/>
        <v>0</v>
      </c>
      <c r="AA42" s="58"/>
      <c r="AB42" s="58"/>
      <c r="AC42" s="58"/>
      <c r="AD42" s="58"/>
      <c r="AE42" s="65"/>
      <c r="AF42" s="65"/>
      <c r="AG42" s="65"/>
      <c r="AH42" s="65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326">
        <f t="shared" si="64"/>
        <v>0</v>
      </c>
      <c r="BO42" s="327">
        <f t="shared" si="65"/>
        <v>0</v>
      </c>
      <c r="BP42" s="326">
        <f t="shared" si="66"/>
        <v>0</v>
      </c>
      <c r="BQ42" s="326">
        <f t="shared" si="67"/>
        <v>0</v>
      </c>
      <c r="BR42" s="326">
        <f t="shared" si="68"/>
        <v>0</v>
      </c>
      <c r="BS42" s="326">
        <f t="shared" si="69"/>
        <v>0</v>
      </c>
      <c r="BT42" s="326">
        <f t="shared" si="70"/>
        <v>0</v>
      </c>
      <c r="BU42" s="326">
        <f t="shared" si="71"/>
        <v>0</v>
      </c>
      <c r="BV42" s="326">
        <f t="shared" si="72"/>
        <v>0</v>
      </c>
      <c r="BW42" s="326">
        <f t="shared" si="73"/>
        <v>0</v>
      </c>
      <c r="BX42" s="20"/>
      <c r="BY42" s="20"/>
      <c r="BZ42" s="20"/>
      <c r="CA42" s="20"/>
      <c r="CB42" s="20"/>
      <c r="CC42" s="20"/>
      <c r="CD42" s="20"/>
      <c r="CE42" s="20"/>
      <c r="CF42" s="20"/>
      <c r="CG42" s="20"/>
    </row>
    <row r="43" spans="1:85" ht="15.75" customHeight="1">
      <c r="A43" s="52"/>
      <c r="B43" s="66" t="s">
        <v>196</v>
      </c>
      <c r="C43" s="54" t="s">
        <v>197</v>
      </c>
      <c r="D43" s="55" t="s">
        <v>198</v>
      </c>
      <c r="E43" s="56">
        <v>1000</v>
      </c>
      <c r="F43" s="56"/>
      <c r="G43" s="56">
        <f t="shared" si="164"/>
        <v>1000</v>
      </c>
      <c r="H43" s="56"/>
      <c r="I43" s="57">
        <f t="shared" si="165"/>
        <v>0</v>
      </c>
      <c r="J43" s="57">
        <f t="shared" si="166"/>
        <v>0</v>
      </c>
      <c r="K43" s="58"/>
      <c r="L43" s="58">
        <v>48.5</v>
      </c>
      <c r="M43" s="58"/>
      <c r="N43" s="58"/>
      <c r="O43" s="61">
        <f t="shared" ref="O43:Q43" si="173">AA43+AD43+AG43+AJ43+AM43+AP43+AS43+AV43+AY43+BB43+BE43+BH43</f>
        <v>0</v>
      </c>
      <c r="P43" s="61">
        <f t="shared" si="173"/>
        <v>0</v>
      </c>
      <c r="Q43" s="61">
        <f t="shared" si="173"/>
        <v>0</v>
      </c>
      <c r="R43" s="62">
        <f t="shared" ref="R43:T43" si="174">IF(BK43=0,SUM(AA43+AD43+AG43+AJ43+AM43+AP43+AS43+AV43+AY43+BB43+BE43+BH43),BK43)</f>
        <v>0</v>
      </c>
      <c r="S43" s="62">
        <f t="shared" si="174"/>
        <v>0</v>
      </c>
      <c r="T43" s="62">
        <f t="shared" si="174"/>
        <v>0</v>
      </c>
      <c r="U43" s="63">
        <f t="shared" si="47"/>
        <v>0</v>
      </c>
      <c r="V43" s="63">
        <f t="shared" si="48"/>
        <v>48.5</v>
      </c>
      <c r="W43" s="63">
        <f t="shared" si="49"/>
        <v>0</v>
      </c>
      <c r="X43" s="64">
        <f t="shared" ref="X43:Y43" si="175">IF(O43&gt;0,O43/K43,0)</f>
        <v>0</v>
      </c>
      <c r="Y43" s="64">
        <f t="shared" si="175"/>
        <v>0</v>
      </c>
      <c r="Z43" s="64">
        <f t="shared" si="5"/>
        <v>0</v>
      </c>
      <c r="AA43" s="58"/>
      <c r="AB43" s="58"/>
      <c r="AC43" s="58"/>
      <c r="AD43" s="58"/>
      <c r="AE43" s="65"/>
      <c r="AF43" s="65"/>
      <c r="AG43" s="65"/>
      <c r="AH43" s="65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326">
        <f t="shared" si="64"/>
        <v>0</v>
      </c>
      <c r="BO43" s="327">
        <f t="shared" si="65"/>
        <v>0</v>
      </c>
      <c r="BP43" s="326">
        <f t="shared" si="66"/>
        <v>0</v>
      </c>
      <c r="BQ43" s="326">
        <f t="shared" si="67"/>
        <v>0</v>
      </c>
      <c r="BR43" s="326">
        <f t="shared" si="68"/>
        <v>0</v>
      </c>
      <c r="BS43" s="326">
        <f t="shared" si="69"/>
        <v>0</v>
      </c>
      <c r="BT43" s="326">
        <f t="shared" si="70"/>
        <v>48.5</v>
      </c>
      <c r="BU43" s="326">
        <f t="shared" si="71"/>
        <v>0</v>
      </c>
      <c r="BV43" s="326">
        <f t="shared" si="72"/>
        <v>0</v>
      </c>
      <c r="BW43" s="326">
        <f t="shared" si="73"/>
        <v>48.5</v>
      </c>
      <c r="BX43" s="20"/>
      <c r="BY43" s="20"/>
      <c r="BZ43" s="20"/>
      <c r="CA43" s="20"/>
      <c r="CB43" s="20"/>
      <c r="CC43" s="20"/>
      <c r="CD43" s="20"/>
      <c r="CE43" s="20"/>
      <c r="CF43" s="20"/>
      <c r="CG43" s="20"/>
    </row>
    <row r="44" spans="1:85" ht="15.75" customHeight="1">
      <c r="A44" s="52"/>
      <c r="B44" s="66" t="s">
        <v>164</v>
      </c>
      <c r="C44" s="54" t="s">
        <v>197</v>
      </c>
      <c r="D44" s="55" t="s">
        <v>199</v>
      </c>
      <c r="E44" s="56"/>
      <c r="F44" s="56"/>
      <c r="G44" s="56">
        <f t="shared" si="164"/>
        <v>0</v>
      </c>
      <c r="H44" s="56"/>
      <c r="I44" s="57">
        <f t="shared" si="165"/>
        <v>0</v>
      </c>
      <c r="J44" s="57">
        <f t="shared" si="166"/>
        <v>0</v>
      </c>
      <c r="K44" s="58"/>
      <c r="L44" s="58">
        <v>145</v>
      </c>
      <c r="M44" s="58"/>
      <c r="N44" s="58"/>
      <c r="O44" s="61">
        <f t="shared" ref="O44:Q44" si="176">AA44+AD44+AG44+AJ44+AM44+AP44+AS44+AV44+AY44+BB44+BE44+BH44</f>
        <v>0</v>
      </c>
      <c r="P44" s="61">
        <f t="shared" si="176"/>
        <v>0</v>
      </c>
      <c r="Q44" s="61">
        <f t="shared" si="176"/>
        <v>0</v>
      </c>
      <c r="R44" s="62">
        <f t="shared" ref="R44:T44" si="177">IF(BK44=0,SUM(AA44+AD44+AG44+AJ44+AM44+AP44+AS44+AV44+AY44+BB44+BE44+BH44),BK44)</f>
        <v>0</v>
      </c>
      <c r="S44" s="62">
        <f t="shared" si="177"/>
        <v>0</v>
      </c>
      <c r="T44" s="62">
        <f t="shared" si="177"/>
        <v>0</v>
      </c>
      <c r="U44" s="63">
        <f t="shared" si="47"/>
        <v>0</v>
      </c>
      <c r="V44" s="63">
        <f t="shared" si="48"/>
        <v>145</v>
      </c>
      <c r="W44" s="63">
        <f t="shared" si="49"/>
        <v>0</v>
      </c>
      <c r="X44" s="64">
        <f t="shared" ref="X44:Y44" si="178">IF(O44&gt;0,O44/K44,0)</f>
        <v>0</v>
      </c>
      <c r="Y44" s="64">
        <f t="shared" si="178"/>
        <v>0</v>
      </c>
      <c r="Z44" s="64">
        <f t="shared" si="5"/>
        <v>0</v>
      </c>
      <c r="AA44" s="58"/>
      <c r="AB44" s="58"/>
      <c r="AC44" s="58"/>
      <c r="AD44" s="58"/>
      <c r="AE44" s="65"/>
      <c r="AF44" s="65"/>
      <c r="AG44" s="65"/>
      <c r="AH44" s="65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326">
        <f t="shared" si="64"/>
        <v>0</v>
      </c>
      <c r="BO44" s="327">
        <f t="shared" si="65"/>
        <v>0</v>
      </c>
      <c r="BP44" s="326">
        <f t="shared" si="66"/>
        <v>0</v>
      </c>
      <c r="BQ44" s="326">
        <f t="shared" si="67"/>
        <v>0</v>
      </c>
      <c r="BR44" s="326">
        <f t="shared" si="68"/>
        <v>0</v>
      </c>
      <c r="BS44" s="326">
        <f t="shared" si="69"/>
        <v>0</v>
      </c>
      <c r="BT44" s="326">
        <f t="shared" si="70"/>
        <v>145</v>
      </c>
      <c r="BU44" s="326">
        <f t="shared" si="71"/>
        <v>0</v>
      </c>
      <c r="BV44" s="326">
        <f t="shared" si="72"/>
        <v>0</v>
      </c>
      <c r="BW44" s="326">
        <f t="shared" si="73"/>
        <v>145</v>
      </c>
      <c r="BX44" s="20"/>
      <c r="BY44" s="20"/>
      <c r="BZ44" s="20"/>
      <c r="CA44" s="20"/>
      <c r="CB44" s="20"/>
      <c r="CC44" s="20"/>
      <c r="CD44" s="20"/>
      <c r="CE44" s="20"/>
      <c r="CF44" s="20"/>
      <c r="CG44" s="20"/>
    </row>
    <row r="45" spans="1:85" ht="15.75" customHeight="1">
      <c r="A45" s="52"/>
      <c r="B45" s="66"/>
      <c r="C45" s="54" t="s">
        <v>200</v>
      </c>
      <c r="D45" s="55" t="s">
        <v>201</v>
      </c>
      <c r="E45" s="56">
        <v>25000</v>
      </c>
      <c r="F45" s="56"/>
      <c r="G45" s="56">
        <f t="shared" si="164"/>
        <v>25000</v>
      </c>
      <c r="H45" s="56"/>
      <c r="I45" s="57">
        <f t="shared" si="165"/>
        <v>0</v>
      </c>
      <c r="J45" s="57">
        <f t="shared" si="166"/>
        <v>0</v>
      </c>
      <c r="K45" s="58"/>
      <c r="L45" s="58"/>
      <c r="M45" s="58"/>
      <c r="N45" s="58"/>
      <c r="O45" s="61">
        <f t="shared" ref="O45:Q45" si="179">AA45+AD45+AG45+AJ45+AM45+AP45+AS45+AV45+AY45+BB45+BE45+BH45</f>
        <v>0</v>
      </c>
      <c r="P45" s="61">
        <f t="shared" si="179"/>
        <v>0</v>
      </c>
      <c r="Q45" s="61">
        <f t="shared" si="179"/>
        <v>0</v>
      </c>
      <c r="R45" s="62">
        <f t="shared" ref="R45:T45" si="180">IF(BK45=0,SUM(AA45+AD45+AG45+AJ45+AM45+AP45+AS45+AV45+AY45+BB45+BE45+BH45),BK45)</f>
        <v>0</v>
      </c>
      <c r="S45" s="62">
        <f t="shared" si="180"/>
        <v>0</v>
      </c>
      <c r="T45" s="62">
        <f t="shared" si="180"/>
        <v>0</v>
      </c>
      <c r="U45" s="63">
        <f t="shared" si="47"/>
        <v>0</v>
      </c>
      <c r="V45" s="63">
        <f t="shared" si="48"/>
        <v>0</v>
      </c>
      <c r="W45" s="63">
        <f t="shared" si="49"/>
        <v>0</v>
      </c>
      <c r="X45" s="64">
        <f t="shared" ref="X45:Y45" si="181">IF(O45&gt;0,O45/K45,0)</f>
        <v>0</v>
      </c>
      <c r="Y45" s="64">
        <f t="shared" si="181"/>
        <v>0</v>
      </c>
      <c r="Z45" s="64">
        <f t="shared" si="5"/>
        <v>0</v>
      </c>
      <c r="AA45" s="58"/>
      <c r="AB45" s="58"/>
      <c r="AC45" s="58"/>
      <c r="AD45" s="58"/>
      <c r="AE45" s="65"/>
      <c r="AF45" s="65"/>
      <c r="AG45" s="65"/>
      <c r="AH45" s="65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326">
        <f t="shared" si="64"/>
        <v>0</v>
      </c>
      <c r="BO45" s="327">
        <f t="shared" si="65"/>
        <v>0</v>
      </c>
      <c r="BP45" s="326">
        <f t="shared" si="66"/>
        <v>0</v>
      </c>
      <c r="BQ45" s="326">
        <f t="shared" si="67"/>
        <v>0</v>
      </c>
      <c r="BR45" s="326">
        <f t="shared" si="68"/>
        <v>0</v>
      </c>
      <c r="BS45" s="326">
        <f t="shared" si="69"/>
        <v>0</v>
      </c>
      <c r="BT45" s="326">
        <f t="shared" si="70"/>
        <v>0</v>
      </c>
      <c r="BU45" s="326">
        <f t="shared" si="71"/>
        <v>0</v>
      </c>
      <c r="BV45" s="326">
        <f t="shared" si="72"/>
        <v>0</v>
      </c>
      <c r="BW45" s="326">
        <f t="shared" si="73"/>
        <v>0</v>
      </c>
      <c r="BX45" s="20"/>
      <c r="BY45" s="20"/>
      <c r="BZ45" s="20"/>
      <c r="CA45" s="20"/>
      <c r="CB45" s="20"/>
      <c r="CC45" s="20"/>
      <c r="CD45" s="20"/>
      <c r="CE45" s="20"/>
      <c r="CF45" s="20"/>
      <c r="CG45" s="20"/>
    </row>
    <row r="46" spans="1:85" ht="15.75" customHeight="1">
      <c r="A46" s="52"/>
      <c r="B46" s="66"/>
      <c r="C46" s="54" t="s">
        <v>202</v>
      </c>
      <c r="D46" s="55" t="s">
        <v>203</v>
      </c>
      <c r="E46" s="56">
        <v>5000</v>
      </c>
      <c r="F46" s="56"/>
      <c r="G46" s="56">
        <f t="shared" si="164"/>
        <v>5000</v>
      </c>
      <c r="H46" s="56"/>
      <c r="I46" s="57">
        <f t="shared" si="165"/>
        <v>0</v>
      </c>
      <c r="J46" s="57">
        <f t="shared" si="166"/>
        <v>0</v>
      </c>
      <c r="K46" s="58"/>
      <c r="L46" s="58"/>
      <c r="M46" s="58"/>
      <c r="N46" s="58"/>
      <c r="O46" s="61">
        <f t="shared" ref="O46:Q46" si="182">AA46+AD46+AG46+AJ46+AM46+AP46+AS46+AV46+AY46+BB46+BE46+BH46</f>
        <v>0</v>
      </c>
      <c r="P46" s="61">
        <f t="shared" si="182"/>
        <v>0</v>
      </c>
      <c r="Q46" s="61">
        <f t="shared" si="182"/>
        <v>0</v>
      </c>
      <c r="R46" s="62">
        <f t="shared" ref="R46:T46" si="183">IF(BK46=0,SUM(AA46+AD46+AG46+AJ46+AM46+AP46+AS46+AV46+AY46+BB46+BE46+BH46),BK46)</f>
        <v>0</v>
      </c>
      <c r="S46" s="62">
        <f t="shared" si="183"/>
        <v>0</v>
      </c>
      <c r="T46" s="62">
        <f t="shared" si="183"/>
        <v>0</v>
      </c>
      <c r="U46" s="63">
        <f t="shared" si="47"/>
        <v>0</v>
      </c>
      <c r="V46" s="63">
        <f t="shared" si="48"/>
        <v>0</v>
      </c>
      <c r="W46" s="63">
        <f t="shared" si="49"/>
        <v>0</v>
      </c>
      <c r="X46" s="64">
        <f t="shared" ref="X46:Y46" si="184">IF(O46&gt;0,O46/K46,0)</f>
        <v>0</v>
      </c>
      <c r="Y46" s="64">
        <f t="shared" si="184"/>
        <v>0</v>
      </c>
      <c r="Z46" s="64">
        <f t="shared" si="5"/>
        <v>0</v>
      </c>
      <c r="AA46" s="58"/>
      <c r="AB46" s="58"/>
      <c r="AC46" s="58"/>
      <c r="AD46" s="58"/>
      <c r="AE46" s="65"/>
      <c r="AF46" s="65"/>
      <c r="AG46" s="65"/>
      <c r="AH46" s="65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326">
        <f t="shared" si="64"/>
        <v>0</v>
      </c>
      <c r="BO46" s="327">
        <f t="shared" si="65"/>
        <v>0</v>
      </c>
      <c r="BP46" s="326">
        <f t="shared" si="66"/>
        <v>0</v>
      </c>
      <c r="BQ46" s="326">
        <f t="shared" si="67"/>
        <v>0</v>
      </c>
      <c r="BR46" s="326">
        <f t="shared" si="68"/>
        <v>0</v>
      </c>
      <c r="BS46" s="326">
        <f t="shared" si="69"/>
        <v>0</v>
      </c>
      <c r="BT46" s="326">
        <f t="shared" si="70"/>
        <v>0</v>
      </c>
      <c r="BU46" s="326">
        <f t="shared" si="71"/>
        <v>0</v>
      </c>
      <c r="BV46" s="326">
        <f t="shared" si="72"/>
        <v>0</v>
      </c>
      <c r="BW46" s="326">
        <f t="shared" si="73"/>
        <v>0</v>
      </c>
      <c r="BX46" s="20"/>
      <c r="BY46" s="20"/>
      <c r="BZ46" s="20"/>
      <c r="CA46" s="20"/>
      <c r="CB46" s="20"/>
      <c r="CC46" s="20"/>
      <c r="CD46" s="20"/>
      <c r="CE46" s="20"/>
      <c r="CF46" s="20"/>
      <c r="CG46" s="20"/>
    </row>
    <row r="47" spans="1:85" ht="15.75" customHeight="1">
      <c r="A47" s="52"/>
      <c r="B47" s="66" t="s">
        <v>196</v>
      </c>
      <c r="C47" s="54" t="s">
        <v>202</v>
      </c>
      <c r="D47" s="55" t="s">
        <v>204</v>
      </c>
      <c r="E47" s="56"/>
      <c r="F47" s="56"/>
      <c r="G47" s="56">
        <f t="shared" si="164"/>
        <v>0</v>
      </c>
      <c r="H47" s="56"/>
      <c r="I47" s="57">
        <f t="shared" si="165"/>
        <v>0</v>
      </c>
      <c r="J47" s="57">
        <f t="shared" si="166"/>
        <v>0</v>
      </c>
      <c r="K47" s="58"/>
      <c r="L47" s="58">
        <v>2388</v>
      </c>
      <c r="M47" s="58"/>
      <c r="N47" s="58"/>
      <c r="O47" s="61">
        <f t="shared" ref="O47:Q47" si="185">AA47+AD47+AG47+AJ47+AM47+AP47+AS47+AV47+AY47+BB47+BE47+BH47</f>
        <v>0</v>
      </c>
      <c r="P47" s="61">
        <f t="shared" si="185"/>
        <v>0</v>
      </c>
      <c r="Q47" s="61">
        <f t="shared" si="185"/>
        <v>0</v>
      </c>
      <c r="R47" s="62">
        <f t="shared" ref="R47:T47" si="186">IF(BK47=0,SUM(AA47+AD47+AG47+AJ47+AM47+AP47+AS47+AV47+AY47+BB47+BE47+BH47),BK47)</f>
        <v>0</v>
      </c>
      <c r="S47" s="62">
        <f t="shared" si="186"/>
        <v>0</v>
      </c>
      <c r="T47" s="62">
        <f t="shared" si="186"/>
        <v>0</v>
      </c>
      <c r="U47" s="63">
        <f t="shared" si="47"/>
        <v>0</v>
      </c>
      <c r="V47" s="63">
        <f t="shared" si="48"/>
        <v>2388</v>
      </c>
      <c r="W47" s="63">
        <f t="shared" si="49"/>
        <v>0</v>
      </c>
      <c r="X47" s="64">
        <f t="shared" ref="X47:Y47" si="187">IF(O47&gt;0,O47/K47,0)</f>
        <v>0</v>
      </c>
      <c r="Y47" s="64">
        <f t="shared" si="187"/>
        <v>0</v>
      </c>
      <c r="Z47" s="64">
        <f t="shared" si="5"/>
        <v>0</v>
      </c>
      <c r="AA47" s="58"/>
      <c r="AB47" s="58"/>
      <c r="AC47" s="58"/>
      <c r="AD47" s="58"/>
      <c r="AE47" s="65"/>
      <c r="AF47" s="65"/>
      <c r="AG47" s="65"/>
      <c r="AH47" s="65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326">
        <f t="shared" si="64"/>
        <v>0</v>
      </c>
      <c r="BO47" s="327">
        <f t="shared" si="65"/>
        <v>0</v>
      </c>
      <c r="BP47" s="326">
        <f t="shared" si="66"/>
        <v>0</v>
      </c>
      <c r="BQ47" s="326">
        <f t="shared" si="67"/>
        <v>0</v>
      </c>
      <c r="BR47" s="326">
        <f t="shared" si="68"/>
        <v>0</v>
      </c>
      <c r="BS47" s="326">
        <f t="shared" si="69"/>
        <v>0</v>
      </c>
      <c r="BT47" s="326">
        <f t="shared" si="70"/>
        <v>2388</v>
      </c>
      <c r="BU47" s="326">
        <f t="shared" si="71"/>
        <v>0</v>
      </c>
      <c r="BV47" s="326">
        <f t="shared" si="72"/>
        <v>0</v>
      </c>
      <c r="BW47" s="326">
        <f t="shared" si="73"/>
        <v>2388</v>
      </c>
      <c r="BX47" s="20"/>
      <c r="BY47" s="20"/>
      <c r="BZ47" s="20"/>
      <c r="CA47" s="20"/>
      <c r="CB47" s="20"/>
      <c r="CC47" s="20"/>
      <c r="CD47" s="20"/>
      <c r="CE47" s="20"/>
      <c r="CF47" s="20"/>
      <c r="CG47" s="20"/>
    </row>
    <row r="48" spans="1:85" ht="15.75" customHeight="1">
      <c r="A48" s="52"/>
      <c r="B48" s="66" t="s">
        <v>205</v>
      </c>
      <c r="C48" s="54" t="s">
        <v>206</v>
      </c>
      <c r="D48" s="83" t="s">
        <v>207</v>
      </c>
      <c r="E48" s="56"/>
      <c r="F48" s="56"/>
      <c r="G48" s="56">
        <f t="shared" si="164"/>
        <v>0</v>
      </c>
      <c r="H48" s="56"/>
      <c r="I48" s="57">
        <f t="shared" si="165"/>
        <v>0</v>
      </c>
      <c r="J48" s="57">
        <f t="shared" si="166"/>
        <v>0</v>
      </c>
      <c r="K48" s="58"/>
      <c r="L48" s="58">
        <v>14495.15</v>
      </c>
      <c r="M48" s="58"/>
      <c r="N48" s="58"/>
      <c r="O48" s="61">
        <f t="shared" ref="O48:Q48" si="188">AA48+AD48+AG48+AJ48+AM48+AP48+AS48+AV48+AY48+BB48+BE48+BH48</f>
        <v>0</v>
      </c>
      <c r="P48" s="61">
        <f t="shared" si="188"/>
        <v>0</v>
      </c>
      <c r="Q48" s="61">
        <f t="shared" si="188"/>
        <v>0</v>
      </c>
      <c r="R48" s="62">
        <f t="shared" ref="R48:T48" si="189">IF(BK48=0,SUM(AA48+AD48+AG48+AJ48+AM48+AP48+AS48+AV48+AY48+BB48+BE48+BH48),BK48)</f>
        <v>0</v>
      </c>
      <c r="S48" s="62">
        <f t="shared" si="189"/>
        <v>0</v>
      </c>
      <c r="T48" s="62">
        <f t="shared" si="189"/>
        <v>0</v>
      </c>
      <c r="U48" s="63">
        <f t="shared" si="47"/>
        <v>0</v>
      </c>
      <c r="V48" s="63">
        <f t="shared" si="48"/>
        <v>14495.15</v>
      </c>
      <c r="W48" s="63">
        <f t="shared" si="49"/>
        <v>0</v>
      </c>
      <c r="X48" s="64">
        <f t="shared" ref="X48:Y48" si="190">IF(O48&gt;0,O48/K48,0)</f>
        <v>0</v>
      </c>
      <c r="Y48" s="64">
        <f t="shared" si="190"/>
        <v>0</v>
      </c>
      <c r="Z48" s="64">
        <f t="shared" si="5"/>
        <v>0</v>
      </c>
      <c r="AA48" s="58"/>
      <c r="AB48" s="58"/>
      <c r="AC48" s="58"/>
      <c r="AD48" s="58"/>
      <c r="AE48" s="65"/>
      <c r="AF48" s="65"/>
      <c r="AG48" s="65"/>
      <c r="AH48" s="65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326">
        <f t="shared" si="64"/>
        <v>0</v>
      </c>
      <c r="BO48" s="327">
        <f t="shared" si="65"/>
        <v>0</v>
      </c>
      <c r="BP48" s="326">
        <f t="shared" si="66"/>
        <v>0</v>
      </c>
      <c r="BQ48" s="326">
        <f t="shared" si="67"/>
        <v>0</v>
      </c>
      <c r="BR48" s="326">
        <f t="shared" si="68"/>
        <v>0</v>
      </c>
      <c r="BS48" s="326">
        <f t="shared" si="69"/>
        <v>0</v>
      </c>
      <c r="BT48" s="326">
        <f t="shared" si="70"/>
        <v>14495.15</v>
      </c>
      <c r="BU48" s="326">
        <f t="shared" si="71"/>
        <v>0</v>
      </c>
      <c r="BV48" s="326">
        <f t="shared" si="72"/>
        <v>0</v>
      </c>
      <c r="BW48" s="326">
        <f t="shared" si="73"/>
        <v>14495.15</v>
      </c>
      <c r="BX48" s="20"/>
      <c r="BY48" s="20"/>
      <c r="BZ48" s="20"/>
      <c r="CA48" s="20"/>
      <c r="CB48" s="20"/>
      <c r="CC48" s="20"/>
      <c r="CD48" s="20"/>
      <c r="CE48" s="20"/>
      <c r="CF48" s="20"/>
      <c r="CG48" s="20"/>
    </row>
    <row r="49" spans="1:85" ht="15.75" customHeight="1">
      <c r="A49" s="52"/>
      <c r="B49" s="66"/>
      <c r="C49" s="54" t="s">
        <v>121</v>
      </c>
      <c r="D49" s="55" t="s">
        <v>122</v>
      </c>
      <c r="E49" s="56">
        <v>2000</v>
      </c>
      <c r="F49" s="56"/>
      <c r="G49" s="56">
        <f t="shared" si="164"/>
        <v>2000</v>
      </c>
      <c r="H49" s="56"/>
      <c r="I49" s="57">
        <f t="shared" si="165"/>
        <v>0</v>
      </c>
      <c r="J49" s="57">
        <f t="shared" si="166"/>
        <v>0</v>
      </c>
      <c r="K49" s="58"/>
      <c r="L49" s="58"/>
      <c r="M49" s="58"/>
      <c r="N49" s="58"/>
      <c r="O49" s="61">
        <f t="shared" ref="O49:Q49" si="191">AA49+AD49+AG49+AJ49+AM49+AP49+AS49+AV49+AY49+BB49+BE49+BH49</f>
        <v>0</v>
      </c>
      <c r="P49" s="61">
        <f t="shared" si="191"/>
        <v>0</v>
      </c>
      <c r="Q49" s="61">
        <f t="shared" si="191"/>
        <v>0</v>
      </c>
      <c r="R49" s="62">
        <f t="shared" ref="R49:T49" si="192">IF(BK49=0,SUM(AA49+AD49+AG49+AJ49+AM49+AP49+AS49+AV49+AY49+BB49+BE49+BH49),BK49)</f>
        <v>0</v>
      </c>
      <c r="S49" s="62">
        <f t="shared" si="192"/>
        <v>0</v>
      </c>
      <c r="T49" s="62">
        <f t="shared" si="192"/>
        <v>0</v>
      </c>
      <c r="U49" s="63">
        <f t="shared" si="47"/>
        <v>0</v>
      </c>
      <c r="V49" s="63">
        <f t="shared" si="48"/>
        <v>0</v>
      </c>
      <c r="W49" s="63">
        <f t="shared" si="49"/>
        <v>0</v>
      </c>
      <c r="X49" s="64">
        <f t="shared" ref="X49:Y49" si="193">IF(O49&gt;0,O49/K49,0)</f>
        <v>0</v>
      </c>
      <c r="Y49" s="64">
        <f t="shared" si="193"/>
        <v>0</v>
      </c>
      <c r="Z49" s="64">
        <f t="shared" si="5"/>
        <v>0</v>
      </c>
      <c r="AA49" s="58"/>
      <c r="AB49" s="58"/>
      <c r="AC49" s="58"/>
      <c r="AD49" s="58"/>
      <c r="AE49" s="65"/>
      <c r="AF49" s="65"/>
      <c r="AG49" s="65"/>
      <c r="AH49" s="65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326">
        <f t="shared" si="64"/>
        <v>0</v>
      </c>
      <c r="BO49" s="327">
        <f t="shared" si="65"/>
        <v>0</v>
      </c>
      <c r="BP49" s="326">
        <f t="shared" si="66"/>
        <v>0</v>
      </c>
      <c r="BQ49" s="326">
        <f t="shared" si="67"/>
        <v>0</v>
      </c>
      <c r="BR49" s="326">
        <f t="shared" si="68"/>
        <v>0</v>
      </c>
      <c r="BS49" s="326">
        <f t="shared" si="69"/>
        <v>0</v>
      </c>
      <c r="BT49" s="326">
        <f t="shared" si="70"/>
        <v>0</v>
      </c>
      <c r="BU49" s="326">
        <f t="shared" si="71"/>
        <v>0</v>
      </c>
      <c r="BV49" s="326">
        <f t="shared" si="72"/>
        <v>0</v>
      </c>
      <c r="BW49" s="326">
        <f t="shared" si="73"/>
        <v>0</v>
      </c>
      <c r="BX49" s="20"/>
      <c r="BY49" s="20"/>
      <c r="BZ49" s="20"/>
      <c r="CA49" s="20"/>
      <c r="CB49" s="20"/>
      <c r="CC49" s="20"/>
      <c r="CD49" s="20"/>
      <c r="CE49" s="20"/>
      <c r="CF49" s="20"/>
      <c r="CG49" s="20"/>
    </row>
    <row r="50" spans="1:85" ht="15.75" customHeight="1">
      <c r="A50" s="52"/>
      <c r="B50" s="66"/>
      <c r="C50" s="54" t="s">
        <v>208</v>
      </c>
      <c r="D50" s="84" t="s">
        <v>209</v>
      </c>
      <c r="E50" s="56">
        <v>90000</v>
      </c>
      <c r="F50" s="56"/>
      <c r="G50" s="56">
        <f t="shared" si="164"/>
        <v>90000</v>
      </c>
      <c r="H50" s="56"/>
      <c r="I50" s="57">
        <f t="shared" si="165"/>
        <v>0</v>
      </c>
      <c r="J50" s="57">
        <f t="shared" si="166"/>
        <v>0</v>
      </c>
      <c r="K50" s="58"/>
      <c r="L50" s="58"/>
      <c r="M50" s="58"/>
      <c r="N50" s="58"/>
      <c r="O50" s="61">
        <f t="shared" ref="O50:Q50" si="194">AA50+AD50+AG50+AJ50+AM50+AP50+AS50+AV50+AY50+BB50+BE50+BH50</f>
        <v>0</v>
      </c>
      <c r="P50" s="61">
        <f t="shared" si="194"/>
        <v>0</v>
      </c>
      <c r="Q50" s="61">
        <f t="shared" si="194"/>
        <v>0</v>
      </c>
      <c r="R50" s="62">
        <f t="shared" ref="R50:T50" si="195">IF(BK50=0,SUM(AA50+AD50+AG50+AJ50+AM50+AP50+AS50+AV50+AY50+BB50+BE50+BH50),BK50)</f>
        <v>0</v>
      </c>
      <c r="S50" s="62">
        <f t="shared" si="195"/>
        <v>0</v>
      </c>
      <c r="T50" s="62">
        <f t="shared" si="195"/>
        <v>0</v>
      </c>
      <c r="U50" s="63">
        <f t="shared" si="47"/>
        <v>0</v>
      </c>
      <c r="V50" s="63">
        <f t="shared" si="48"/>
        <v>0</v>
      </c>
      <c r="W50" s="63">
        <f t="shared" si="49"/>
        <v>0</v>
      </c>
      <c r="X50" s="64">
        <f t="shared" ref="X50:Y50" si="196">IF(O50&gt;0,O50/K50,0)</f>
        <v>0</v>
      </c>
      <c r="Y50" s="64">
        <f t="shared" si="196"/>
        <v>0</v>
      </c>
      <c r="Z50" s="64">
        <f t="shared" si="5"/>
        <v>0</v>
      </c>
      <c r="AA50" s="58"/>
      <c r="AB50" s="58"/>
      <c r="AC50" s="58"/>
      <c r="AD50" s="58"/>
      <c r="AE50" s="65"/>
      <c r="AF50" s="65"/>
      <c r="AG50" s="65"/>
      <c r="AH50" s="65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326">
        <f t="shared" si="64"/>
        <v>0</v>
      </c>
      <c r="BO50" s="327">
        <f t="shared" si="65"/>
        <v>0</v>
      </c>
      <c r="BP50" s="326">
        <f t="shared" si="66"/>
        <v>0</v>
      </c>
      <c r="BQ50" s="326">
        <f t="shared" si="67"/>
        <v>0</v>
      </c>
      <c r="BR50" s="326">
        <f t="shared" si="68"/>
        <v>0</v>
      </c>
      <c r="BS50" s="326">
        <f t="shared" si="69"/>
        <v>0</v>
      </c>
      <c r="BT50" s="326">
        <f t="shared" si="70"/>
        <v>0</v>
      </c>
      <c r="BU50" s="326">
        <f t="shared" si="71"/>
        <v>0</v>
      </c>
      <c r="BV50" s="326">
        <f t="shared" si="72"/>
        <v>0</v>
      </c>
      <c r="BW50" s="326">
        <f t="shared" si="73"/>
        <v>0</v>
      </c>
      <c r="BX50" s="20"/>
      <c r="BY50" s="20"/>
      <c r="BZ50" s="20"/>
      <c r="CA50" s="20"/>
      <c r="CB50" s="20"/>
      <c r="CC50" s="20"/>
      <c r="CD50" s="20"/>
      <c r="CE50" s="20"/>
      <c r="CF50" s="20"/>
      <c r="CG50" s="20"/>
    </row>
    <row r="51" spans="1:85" ht="15.75" customHeight="1">
      <c r="A51" s="85"/>
      <c r="B51" s="66"/>
      <c r="C51" s="54" t="s">
        <v>210</v>
      </c>
      <c r="D51" s="55" t="s">
        <v>211</v>
      </c>
      <c r="E51" s="56">
        <v>700000</v>
      </c>
      <c r="F51" s="56"/>
      <c r="G51" s="56">
        <f t="shared" si="164"/>
        <v>700000</v>
      </c>
      <c r="H51" s="56">
        <v>100000</v>
      </c>
      <c r="I51" s="57">
        <f t="shared" si="165"/>
        <v>0</v>
      </c>
      <c r="J51" s="57">
        <f t="shared" si="166"/>
        <v>0</v>
      </c>
      <c r="K51" s="58"/>
      <c r="L51" s="58"/>
      <c r="M51" s="58"/>
      <c r="N51" s="58"/>
      <c r="O51" s="61">
        <f t="shared" ref="O51:Q51" si="197">AA51+AD51+AG51+AJ51+AM51+AP51+AS51+AV51+AY51+BB51+BE51+BH51</f>
        <v>0</v>
      </c>
      <c r="P51" s="61">
        <f t="shared" si="197"/>
        <v>0</v>
      </c>
      <c r="Q51" s="61">
        <f t="shared" si="197"/>
        <v>0</v>
      </c>
      <c r="R51" s="62">
        <f t="shared" ref="R51:T51" si="198">IF(BK51=0,SUM(AA51+AD51+AG51+AJ51+AM51+AP51+AS51+AV51+AY51+BB51+BE51+BH51),BK51)</f>
        <v>0</v>
      </c>
      <c r="S51" s="62">
        <f t="shared" si="198"/>
        <v>0</v>
      </c>
      <c r="T51" s="62">
        <f t="shared" si="198"/>
        <v>0</v>
      </c>
      <c r="U51" s="63">
        <f t="shared" si="47"/>
        <v>0</v>
      </c>
      <c r="V51" s="63">
        <f t="shared" si="48"/>
        <v>0</v>
      </c>
      <c r="W51" s="63">
        <f t="shared" si="49"/>
        <v>0</v>
      </c>
      <c r="X51" s="64">
        <f t="shared" ref="X51:Y51" si="199">IF(O51&gt;0,O51/K51,0)</f>
        <v>0</v>
      </c>
      <c r="Y51" s="64">
        <f t="shared" si="199"/>
        <v>0</v>
      </c>
      <c r="Z51" s="64">
        <f t="shared" si="5"/>
        <v>0</v>
      </c>
      <c r="AA51" s="58"/>
      <c r="AB51" s="58"/>
      <c r="AC51" s="58"/>
      <c r="AD51" s="58"/>
      <c r="AE51" s="65"/>
      <c r="AF51" s="65"/>
      <c r="AG51" s="65"/>
      <c r="AH51" s="65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326">
        <f t="shared" si="64"/>
        <v>0</v>
      </c>
      <c r="BO51" s="327">
        <f t="shared" si="65"/>
        <v>0</v>
      </c>
      <c r="BP51" s="326">
        <f t="shared" si="66"/>
        <v>0</v>
      </c>
      <c r="BQ51" s="326">
        <f t="shared" si="67"/>
        <v>0</v>
      </c>
      <c r="BR51" s="326">
        <f t="shared" si="68"/>
        <v>0</v>
      </c>
      <c r="BS51" s="326">
        <f t="shared" si="69"/>
        <v>0</v>
      </c>
      <c r="BT51" s="326">
        <f t="shared" si="70"/>
        <v>0</v>
      </c>
      <c r="BU51" s="326">
        <f t="shared" si="71"/>
        <v>0</v>
      </c>
      <c r="BV51" s="326">
        <f t="shared" si="72"/>
        <v>0</v>
      </c>
      <c r="BW51" s="326">
        <f t="shared" si="73"/>
        <v>0</v>
      </c>
      <c r="BX51" s="20"/>
      <c r="BY51" s="20"/>
      <c r="BZ51" s="20"/>
      <c r="CA51" s="20"/>
      <c r="CB51" s="20"/>
      <c r="CC51" s="20"/>
      <c r="CD51" s="20"/>
      <c r="CE51" s="20"/>
      <c r="CF51" s="20"/>
      <c r="CG51" s="20"/>
    </row>
    <row r="52" spans="1:85" ht="15.75" customHeight="1">
      <c r="A52" s="86" t="s">
        <v>212</v>
      </c>
      <c r="B52" s="87" t="s">
        <v>213</v>
      </c>
      <c r="C52" s="54" t="s">
        <v>214</v>
      </c>
      <c r="D52" s="84" t="s">
        <v>215</v>
      </c>
      <c r="E52" s="56">
        <v>370000</v>
      </c>
      <c r="F52" s="56"/>
      <c r="G52" s="56">
        <f t="shared" si="164"/>
        <v>370000</v>
      </c>
      <c r="H52" s="56">
        <v>100000</v>
      </c>
      <c r="I52" s="57">
        <f t="shared" si="165"/>
        <v>0.10390613513513512</v>
      </c>
      <c r="J52" s="57">
        <f t="shared" si="166"/>
        <v>0.10390613513513512</v>
      </c>
      <c r="K52" s="58">
        <v>38445.269999999997</v>
      </c>
      <c r="L52" s="58">
        <v>38445.269999999997</v>
      </c>
      <c r="M52" s="58"/>
      <c r="N52" s="58"/>
      <c r="O52" s="61">
        <f t="shared" ref="O52:Q52" si="200">AA52+AD52+AG52+AJ52+AM52+AP52+AS52+AV52+AY52+BB52+BE52+BH52</f>
        <v>38445.269999999997</v>
      </c>
      <c r="P52" s="61">
        <f t="shared" si="200"/>
        <v>38445.269999999997</v>
      </c>
      <c r="Q52" s="61">
        <f t="shared" si="200"/>
        <v>0</v>
      </c>
      <c r="R52" s="62">
        <f t="shared" ref="R52:T52" si="201">IF(BK52=0,SUM(AA52+AD52+AG52+AJ52+AM52+AP52+AS52+AV52+AY52+BB52+BE52+BH52),BK52)</f>
        <v>38445.269999999997</v>
      </c>
      <c r="S52" s="62">
        <f t="shared" si="201"/>
        <v>38445.269999999997</v>
      </c>
      <c r="T52" s="62">
        <f t="shared" si="201"/>
        <v>0</v>
      </c>
      <c r="U52" s="63">
        <f t="shared" si="47"/>
        <v>0</v>
      </c>
      <c r="V52" s="63">
        <f t="shared" si="48"/>
        <v>0</v>
      </c>
      <c r="W52" s="63">
        <f t="shared" si="49"/>
        <v>0</v>
      </c>
      <c r="X52" s="64">
        <f t="shared" ref="X52:Y52" si="202">IF(O52&gt;0,O52/K52,0)</f>
        <v>1</v>
      </c>
      <c r="Y52" s="64">
        <f t="shared" si="202"/>
        <v>1</v>
      </c>
      <c r="Z52" s="64">
        <f t="shared" si="5"/>
        <v>0</v>
      </c>
      <c r="AA52" s="58"/>
      <c r="AB52" s="58">
        <v>38445.269999999997</v>
      </c>
      <c r="AC52" s="58"/>
      <c r="AD52" s="58"/>
      <c r="AE52" s="65"/>
      <c r="AF52" s="65"/>
      <c r="AG52" s="65">
        <v>38445.269999999997</v>
      </c>
      <c r="AH52" s="65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326">
        <f t="shared" si="64"/>
        <v>38445.269999999997</v>
      </c>
      <c r="BO52" s="327">
        <f t="shared" si="65"/>
        <v>0</v>
      </c>
      <c r="BP52" s="326">
        <f t="shared" si="66"/>
        <v>38445.269999999997</v>
      </c>
      <c r="BQ52" s="326">
        <f t="shared" si="67"/>
        <v>0</v>
      </c>
      <c r="BR52" s="326">
        <f t="shared" si="68"/>
        <v>0</v>
      </c>
      <c r="BS52" s="326">
        <f t="shared" si="69"/>
        <v>0</v>
      </c>
      <c r="BT52" s="326">
        <f t="shared" si="70"/>
        <v>0</v>
      </c>
      <c r="BU52" s="326">
        <f t="shared" si="71"/>
        <v>38445.269999999997</v>
      </c>
      <c r="BV52" s="326">
        <f t="shared" si="72"/>
        <v>0</v>
      </c>
      <c r="BW52" s="326">
        <f t="shared" si="73"/>
        <v>38445.269999999997</v>
      </c>
      <c r="BX52" s="20"/>
      <c r="BY52" s="20"/>
      <c r="BZ52" s="20"/>
      <c r="CA52" s="20"/>
      <c r="CB52" s="20"/>
      <c r="CC52" s="20"/>
      <c r="CD52" s="20"/>
      <c r="CE52" s="20"/>
      <c r="CF52" s="20"/>
      <c r="CG52" s="20"/>
    </row>
    <row r="53" spans="1:85" ht="15.75" customHeight="1">
      <c r="A53" s="86"/>
      <c r="B53" s="87" t="s">
        <v>216</v>
      </c>
      <c r="C53" s="54" t="s">
        <v>217</v>
      </c>
      <c r="D53" s="55" t="s">
        <v>218</v>
      </c>
      <c r="E53" s="56">
        <v>260000</v>
      </c>
      <c r="F53" s="56"/>
      <c r="G53" s="56">
        <f t="shared" si="164"/>
        <v>260000</v>
      </c>
      <c r="H53" s="56">
        <v>100000</v>
      </c>
      <c r="I53" s="57">
        <f t="shared" si="165"/>
        <v>0</v>
      </c>
      <c r="J53" s="57">
        <f t="shared" si="166"/>
        <v>0</v>
      </c>
      <c r="K53" s="58"/>
      <c r="L53" s="58">
        <v>38699.449999999997</v>
      </c>
      <c r="M53" s="58"/>
      <c r="N53" s="58"/>
      <c r="O53" s="61">
        <f t="shared" ref="O53:Q53" si="203">AA53+AD53+AG53+AJ53+AM53+AP53+AS53+AV53+AY53+BB53+BE53+BH53</f>
        <v>0</v>
      </c>
      <c r="P53" s="61">
        <f t="shared" si="203"/>
        <v>38699.450000000004</v>
      </c>
      <c r="Q53" s="61">
        <f t="shared" si="203"/>
        <v>0</v>
      </c>
      <c r="R53" s="62">
        <f t="shared" ref="R53:T53" si="204">IF(BK53=0,SUM(AA53+AD53+AG53+AJ53+AM53+AP53+AS53+AV53+AY53+BB53+BE53+BH53),BK53)</f>
        <v>0</v>
      </c>
      <c r="S53" s="62">
        <f t="shared" si="204"/>
        <v>38699.450000000004</v>
      </c>
      <c r="T53" s="62">
        <f t="shared" si="204"/>
        <v>0</v>
      </c>
      <c r="U53" s="63">
        <f t="shared" si="47"/>
        <v>0</v>
      </c>
      <c r="V53" s="63">
        <f t="shared" si="48"/>
        <v>-7.2759576141834259E-12</v>
      </c>
      <c r="W53" s="63">
        <f t="shared" si="49"/>
        <v>0</v>
      </c>
      <c r="X53" s="64">
        <f t="shared" ref="X53:Y53" si="205">IF(O53&gt;0,O53/K53,0)</f>
        <v>0</v>
      </c>
      <c r="Y53" s="64">
        <f t="shared" si="205"/>
        <v>1.0000000000000002</v>
      </c>
      <c r="Z53" s="64">
        <f t="shared" si="5"/>
        <v>0</v>
      </c>
      <c r="AA53" s="58"/>
      <c r="AB53" s="58">
        <v>36042.720000000001</v>
      </c>
      <c r="AC53" s="58"/>
      <c r="AD53" s="58"/>
      <c r="AE53" s="65">
        <v>2656.73</v>
      </c>
      <c r="AF53" s="65"/>
      <c r="AG53" s="65"/>
      <c r="AH53" s="65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326">
        <f t="shared" si="64"/>
        <v>0</v>
      </c>
      <c r="BO53" s="327">
        <f t="shared" si="65"/>
        <v>0</v>
      </c>
      <c r="BP53" s="326">
        <f t="shared" si="66"/>
        <v>0</v>
      </c>
      <c r="BQ53" s="326">
        <f t="shared" si="67"/>
        <v>0</v>
      </c>
      <c r="BR53" s="326">
        <f t="shared" si="68"/>
        <v>0</v>
      </c>
      <c r="BS53" s="326">
        <f t="shared" si="69"/>
        <v>0</v>
      </c>
      <c r="BT53" s="326">
        <f t="shared" si="70"/>
        <v>0</v>
      </c>
      <c r="BU53" s="326">
        <f t="shared" si="71"/>
        <v>0</v>
      </c>
      <c r="BV53" s="326">
        <f t="shared" si="72"/>
        <v>0</v>
      </c>
      <c r="BW53" s="326">
        <f t="shared" si="73"/>
        <v>0</v>
      </c>
      <c r="BX53" s="20"/>
      <c r="BY53" s="20"/>
      <c r="BZ53" s="20"/>
      <c r="CA53" s="20"/>
      <c r="CB53" s="20"/>
      <c r="CC53" s="20"/>
      <c r="CD53" s="20"/>
      <c r="CE53" s="20"/>
      <c r="CF53" s="20"/>
      <c r="CG53" s="20"/>
    </row>
    <row r="54" spans="1:85" ht="15.75" customHeight="1">
      <c r="A54" s="86"/>
      <c r="B54" s="88" t="s">
        <v>219</v>
      </c>
      <c r="C54" s="54" t="s">
        <v>220</v>
      </c>
      <c r="D54" s="55" t="s">
        <v>221</v>
      </c>
      <c r="E54" s="56"/>
      <c r="F54" s="56"/>
      <c r="G54" s="56">
        <f t="shared" si="164"/>
        <v>0</v>
      </c>
      <c r="H54" s="56">
        <v>150000</v>
      </c>
      <c r="I54" s="57">
        <f t="shared" si="165"/>
        <v>0</v>
      </c>
      <c r="J54" s="57">
        <f t="shared" si="166"/>
        <v>0</v>
      </c>
      <c r="K54" s="58"/>
      <c r="L54" s="58">
        <v>64450</v>
      </c>
      <c r="M54" s="58"/>
      <c r="N54" s="58"/>
      <c r="O54" s="61">
        <f t="shared" ref="O54:Q54" si="206">AA54+AD54+AG54+AJ54+AM54+AP54+AS54+AV54+AY54+BB54+BE54+BH54</f>
        <v>0</v>
      </c>
      <c r="P54" s="61">
        <f t="shared" si="206"/>
        <v>64450</v>
      </c>
      <c r="Q54" s="61">
        <f t="shared" si="206"/>
        <v>0</v>
      </c>
      <c r="R54" s="62">
        <f t="shared" ref="R54:T54" si="207">IF(BK54=0,SUM(AA54+AD54+AG54+AJ54+AM54+AP54+AS54+AV54+AY54+BB54+BE54+BH54),BK54)</f>
        <v>0</v>
      </c>
      <c r="S54" s="62">
        <f t="shared" si="207"/>
        <v>64450</v>
      </c>
      <c r="T54" s="62">
        <f t="shared" si="207"/>
        <v>0</v>
      </c>
      <c r="U54" s="63">
        <f t="shared" si="47"/>
        <v>0</v>
      </c>
      <c r="V54" s="63">
        <f t="shared" si="48"/>
        <v>0</v>
      </c>
      <c r="W54" s="63">
        <f t="shared" si="49"/>
        <v>0</v>
      </c>
      <c r="X54" s="64">
        <f t="shared" ref="X54:Y54" si="208">IF(O54&gt;0,O54/K54,0)</f>
        <v>0</v>
      </c>
      <c r="Y54" s="64">
        <f t="shared" si="208"/>
        <v>1</v>
      </c>
      <c r="Z54" s="64">
        <f t="shared" si="5"/>
        <v>0</v>
      </c>
      <c r="AA54" s="58"/>
      <c r="AB54" s="58"/>
      <c r="AC54" s="58"/>
      <c r="AD54" s="58"/>
      <c r="AE54" s="65"/>
      <c r="AF54" s="65"/>
      <c r="AG54" s="65"/>
      <c r="AH54" s="65">
        <v>64450</v>
      </c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326">
        <f t="shared" si="64"/>
        <v>0</v>
      </c>
      <c r="BO54" s="327">
        <f t="shared" si="65"/>
        <v>0</v>
      </c>
      <c r="BP54" s="326">
        <f t="shared" si="66"/>
        <v>0</v>
      </c>
      <c r="BQ54" s="326">
        <f t="shared" si="67"/>
        <v>0</v>
      </c>
      <c r="BR54" s="326">
        <f t="shared" si="68"/>
        <v>0</v>
      </c>
      <c r="BS54" s="326">
        <f t="shared" si="69"/>
        <v>0</v>
      </c>
      <c r="BT54" s="326">
        <f t="shared" si="70"/>
        <v>0</v>
      </c>
      <c r="BU54" s="326">
        <f t="shared" si="71"/>
        <v>0</v>
      </c>
      <c r="BV54" s="326">
        <f t="shared" si="72"/>
        <v>0</v>
      </c>
      <c r="BW54" s="326">
        <f t="shared" si="73"/>
        <v>0</v>
      </c>
      <c r="BX54" s="20"/>
      <c r="BY54" s="20"/>
      <c r="BZ54" s="20"/>
      <c r="CA54" s="20"/>
      <c r="CB54" s="20"/>
      <c r="CC54" s="20"/>
      <c r="CD54" s="20"/>
      <c r="CE54" s="20"/>
      <c r="CF54" s="20"/>
      <c r="CG54" s="20"/>
    </row>
    <row r="55" spans="1:85" ht="15.75" customHeight="1">
      <c r="A55" s="73"/>
      <c r="B55" s="53"/>
      <c r="C55" s="54" t="s">
        <v>220</v>
      </c>
      <c r="D55" s="55" t="s">
        <v>222</v>
      </c>
      <c r="E55" s="56"/>
      <c r="F55" s="56"/>
      <c r="G55" s="56">
        <f t="shared" si="164"/>
        <v>0</v>
      </c>
      <c r="H55" s="56">
        <v>100000</v>
      </c>
      <c r="I55" s="57">
        <f t="shared" si="165"/>
        <v>0</v>
      </c>
      <c r="J55" s="57">
        <f t="shared" si="166"/>
        <v>0</v>
      </c>
      <c r="K55" s="58"/>
      <c r="L55" s="58"/>
      <c r="M55" s="58"/>
      <c r="N55" s="58"/>
      <c r="O55" s="61">
        <f t="shared" ref="O55:Q55" si="209">AA55+AD55+AG55+AJ55+AM55+AP55+AS55+AV55+AY55+BB55+BE55+BH55</f>
        <v>0</v>
      </c>
      <c r="P55" s="61">
        <f t="shared" si="209"/>
        <v>0</v>
      </c>
      <c r="Q55" s="61">
        <f t="shared" si="209"/>
        <v>0</v>
      </c>
      <c r="R55" s="62">
        <f t="shared" ref="R55:T55" si="210">IF(BK55=0,SUM(AA55+AD55+AG55+AJ55+AM55+AP55+AS55+AV55+AY55+BB55+BE55+BH55),BK55)</f>
        <v>0</v>
      </c>
      <c r="S55" s="62">
        <f t="shared" si="210"/>
        <v>0</v>
      </c>
      <c r="T55" s="62">
        <f t="shared" si="210"/>
        <v>0</v>
      </c>
      <c r="U55" s="63">
        <f t="shared" si="47"/>
        <v>0</v>
      </c>
      <c r="V55" s="63">
        <f t="shared" si="48"/>
        <v>0</v>
      </c>
      <c r="W55" s="63">
        <f t="shared" si="49"/>
        <v>0</v>
      </c>
      <c r="X55" s="64">
        <f t="shared" ref="X55:Y55" si="211">IF(O55&gt;0,O55/K55,0)</f>
        <v>0</v>
      </c>
      <c r="Y55" s="64">
        <f t="shared" si="211"/>
        <v>0</v>
      </c>
      <c r="Z55" s="64">
        <f t="shared" si="5"/>
        <v>0</v>
      </c>
      <c r="AA55" s="58"/>
      <c r="AB55" s="58"/>
      <c r="AC55" s="58"/>
      <c r="AD55" s="58"/>
      <c r="AE55" s="65"/>
      <c r="AF55" s="65"/>
      <c r="AG55" s="65"/>
      <c r="AH55" s="65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326">
        <f t="shared" si="64"/>
        <v>0</v>
      </c>
      <c r="BO55" s="327">
        <f t="shared" si="65"/>
        <v>0</v>
      </c>
      <c r="BP55" s="326">
        <f t="shared" si="66"/>
        <v>0</v>
      </c>
      <c r="BQ55" s="326">
        <f t="shared" si="67"/>
        <v>0</v>
      </c>
      <c r="BR55" s="326">
        <f t="shared" si="68"/>
        <v>0</v>
      </c>
      <c r="BS55" s="326">
        <f t="shared" si="69"/>
        <v>0</v>
      </c>
      <c r="BT55" s="326">
        <f t="shared" si="70"/>
        <v>0</v>
      </c>
      <c r="BU55" s="326">
        <f t="shared" si="71"/>
        <v>0</v>
      </c>
      <c r="BV55" s="326">
        <f t="shared" si="72"/>
        <v>0</v>
      </c>
      <c r="BW55" s="326">
        <f t="shared" si="73"/>
        <v>0</v>
      </c>
      <c r="BX55" s="20"/>
      <c r="BY55" s="20"/>
      <c r="BZ55" s="20"/>
      <c r="CA55" s="20"/>
      <c r="CB55" s="20"/>
      <c r="CC55" s="20"/>
      <c r="CD55" s="20"/>
      <c r="CE55" s="20"/>
      <c r="CF55" s="20"/>
      <c r="CG55" s="20"/>
    </row>
    <row r="56" spans="1:85" ht="15.75" customHeight="1">
      <c r="A56" s="52"/>
      <c r="B56" s="53" t="s">
        <v>223</v>
      </c>
      <c r="C56" s="54" t="s">
        <v>224</v>
      </c>
      <c r="D56" s="55" t="s">
        <v>225</v>
      </c>
      <c r="E56" s="56"/>
      <c r="F56" s="56"/>
      <c r="G56" s="56">
        <f t="shared" si="164"/>
        <v>0</v>
      </c>
      <c r="H56" s="56"/>
      <c r="I56" s="57">
        <f t="shared" si="165"/>
        <v>0</v>
      </c>
      <c r="J56" s="57">
        <f t="shared" si="166"/>
        <v>0</v>
      </c>
      <c r="K56" s="58"/>
      <c r="L56" s="58">
        <v>101748.22</v>
      </c>
      <c r="M56" s="58"/>
      <c r="N56" s="58"/>
      <c r="O56" s="61">
        <f t="shared" ref="O56:Q56" si="212">AA56+AD56+AG56+AJ56+AM56+AP56+AS56+AV56+AY56+BB56+BE56+BH56</f>
        <v>0</v>
      </c>
      <c r="P56" s="61">
        <f t="shared" si="212"/>
        <v>48308.34</v>
      </c>
      <c r="Q56" s="61">
        <f t="shared" si="212"/>
        <v>0</v>
      </c>
      <c r="R56" s="62">
        <f t="shared" ref="R56:T56" si="213">IF(BK56=0,SUM(AA56+AD56+AG56+AJ56+AM56+AP56+AS56+AV56+AY56+BB56+BE56+BH56),BK56)</f>
        <v>0</v>
      </c>
      <c r="S56" s="62">
        <f t="shared" si="213"/>
        <v>48308.34</v>
      </c>
      <c r="T56" s="62">
        <f t="shared" si="213"/>
        <v>0</v>
      </c>
      <c r="U56" s="63">
        <f t="shared" si="47"/>
        <v>0</v>
      </c>
      <c r="V56" s="63">
        <f t="shared" si="48"/>
        <v>53439.880000000005</v>
      </c>
      <c r="W56" s="63">
        <f t="shared" si="49"/>
        <v>0</v>
      </c>
      <c r="X56" s="64">
        <f t="shared" ref="X56:Y56" si="214">IF(O56&gt;0,O56/K56,0)</f>
        <v>0</v>
      </c>
      <c r="Y56" s="64">
        <f t="shared" si="214"/>
        <v>0.47478314608353833</v>
      </c>
      <c r="Z56" s="64">
        <f t="shared" si="5"/>
        <v>0</v>
      </c>
      <c r="AA56" s="58"/>
      <c r="AB56" s="58">
        <v>48308.34</v>
      </c>
      <c r="AC56" s="58"/>
      <c r="AD56" s="58"/>
      <c r="AE56" s="65"/>
      <c r="AF56" s="65"/>
      <c r="AG56" s="65"/>
      <c r="AH56" s="65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326">
        <f t="shared" si="64"/>
        <v>0</v>
      </c>
      <c r="BO56" s="327">
        <f t="shared" si="65"/>
        <v>0</v>
      </c>
      <c r="BP56" s="326">
        <f t="shared" si="66"/>
        <v>0</v>
      </c>
      <c r="BQ56" s="326">
        <f t="shared" si="67"/>
        <v>0</v>
      </c>
      <c r="BR56" s="326">
        <f t="shared" si="68"/>
        <v>0</v>
      </c>
      <c r="BS56" s="326">
        <f t="shared" si="69"/>
        <v>0</v>
      </c>
      <c r="BT56" s="326">
        <f t="shared" si="70"/>
        <v>53439.880000000005</v>
      </c>
      <c r="BU56" s="326">
        <f t="shared" si="71"/>
        <v>0</v>
      </c>
      <c r="BV56" s="326">
        <f t="shared" si="72"/>
        <v>0</v>
      </c>
      <c r="BW56" s="326">
        <f t="shared" si="73"/>
        <v>53439.880000000005</v>
      </c>
      <c r="BX56" s="20"/>
      <c r="BY56" s="20"/>
      <c r="BZ56" s="20"/>
      <c r="CA56" s="20"/>
      <c r="CB56" s="20"/>
      <c r="CC56" s="20"/>
      <c r="CD56" s="20"/>
      <c r="CE56" s="20"/>
      <c r="CF56" s="20"/>
      <c r="CG56" s="20"/>
    </row>
    <row r="57" spans="1:85" ht="15.75" customHeight="1">
      <c r="A57" s="86"/>
      <c r="B57" s="87" t="s">
        <v>226</v>
      </c>
      <c r="C57" s="54" t="s">
        <v>224</v>
      </c>
      <c r="D57" s="55" t="s">
        <v>227</v>
      </c>
      <c r="E57" s="56"/>
      <c r="F57" s="56"/>
      <c r="G57" s="56">
        <f t="shared" si="164"/>
        <v>0</v>
      </c>
      <c r="H57" s="56">
        <v>80000</v>
      </c>
      <c r="I57" s="57">
        <f t="shared" si="165"/>
        <v>0</v>
      </c>
      <c r="J57" s="57">
        <f t="shared" si="166"/>
        <v>0</v>
      </c>
      <c r="K57" s="58"/>
      <c r="L57" s="58">
        <v>72064.86</v>
      </c>
      <c r="M57" s="58"/>
      <c r="N57" s="58"/>
      <c r="O57" s="61">
        <f t="shared" ref="O57:Q57" si="215">AA57+AD57+AG57+AJ57+AM57+AP57+AS57+AV57+AY57+BB57+BE57+BH57</f>
        <v>0</v>
      </c>
      <c r="P57" s="61">
        <f t="shared" si="215"/>
        <v>0</v>
      </c>
      <c r="Q57" s="61">
        <f t="shared" si="215"/>
        <v>0</v>
      </c>
      <c r="R57" s="62">
        <f t="shared" ref="R57:T57" si="216">IF(BK57=0,SUM(AA57+AD57+AG57+AJ57+AM57+AP57+AS57+AV57+AY57+BB57+BE57+BH57),BK57)</f>
        <v>0</v>
      </c>
      <c r="S57" s="62">
        <f t="shared" si="216"/>
        <v>0</v>
      </c>
      <c r="T57" s="62">
        <f t="shared" si="216"/>
        <v>0</v>
      </c>
      <c r="U57" s="63">
        <f t="shared" si="47"/>
        <v>0</v>
      </c>
      <c r="V57" s="63">
        <f t="shared" si="48"/>
        <v>72064.86</v>
      </c>
      <c r="W57" s="63">
        <f t="shared" si="49"/>
        <v>0</v>
      </c>
      <c r="X57" s="64">
        <f t="shared" ref="X57:Y57" si="217">IF(O57&gt;0,O57/K57,0)</f>
        <v>0</v>
      </c>
      <c r="Y57" s="64">
        <f t="shared" si="217"/>
        <v>0</v>
      </c>
      <c r="Z57" s="64">
        <f t="shared" si="5"/>
        <v>0</v>
      </c>
      <c r="AA57" s="58"/>
      <c r="AB57" s="58"/>
      <c r="AC57" s="58"/>
      <c r="AD57" s="58"/>
      <c r="AE57" s="65"/>
      <c r="AF57" s="65"/>
      <c r="AG57" s="65"/>
      <c r="AH57" s="65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326">
        <f t="shared" si="64"/>
        <v>0</v>
      </c>
      <c r="BO57" s="327">
        <f t="shared" si="65"/>
        <v>0</v>
      </c>
      <c r="BP57" s="326">
        <f t="shared" si="66"/>
        <v>0</v>
      </c>
      <c r="BQ57" s="326">
        <f t="shared" si="67"/>
        <v>0</v>
      </c>
      <c r="BR57" s="326">
        <f t="shared" si="68"/>
        <v>0</v>
      </c>
      <c r="BS57" s="326">
        <f t="shared" si="69"/>
        <v>0</v>
      </c>
      <c r="BT57" s="326">
        <f t="shared" si="70"/>
        <v>72064.86</v>
      </c>
      <c r="BU57" s="326">
        <f t="shared" si="71"/>
        <v>0</v>
      </c>
      <c r="BV57" s="326">
        <f t="shared" si="72"/>
        <v>0</v>
      </c>
      <c r="BW57" s="326">
        <f t="shared" si="73"/>
        <v>72064.86</v>
      </c>
      <c r="BX57" s="20"/>
      <c r="BY57" s="20"/>
      <c r="BZ57" s="20"/>
      <c r="CA57" s="20"/>
      <c r="CB57" s="20"/>
      <c r="CC57" s="20"/>
      <c r="CD57" s="20"/>
      <c r="CE57" s="20"/>
      <c r="CF57" s="20"/>
      <c r="CG57" s="20"/>
    </row>
    <row r="58" spans="1:85" ht="15.75" customHeight="1">
      <c r="A58" s="73"/>
      <c r="B58" s="53" t="s">
        <v>228</v>
      </c>
      <c r="C58" s="54" t="s">
        <v>224</v>
      </c>
      <c r="D58" s="55" t="s">
        <v>229</v>
      </c>
      <c r="E58" s="56"/>
      <c r="F58" s="56"/>
      <c r="G58" s="56">
        <f t="shared" si="164"/>
        <v>0</v>
      </c>
      <c r="H58" s="56">
        <v>250000</v>
      </c>
      <c r="I58" s="57">
        <f t="shared" si="165"/>
        <v>0</v>
      </c>
      <c r="J58" s="57">
        <f t="shared" si="166"/>
        <v>0</v>
      </c>
      <c r="K58" s="58"/>
      <c r="L58" s="58">
        <v>141458.57999999999</v>
      </c>
      <c r="M58" s="58"/>
      <c r="N58" s="58"/>
      <c r="O58" s="61">
        <f t="shared" ref="O58:Q58" si="218">AA58+AD58+AG58+AJ58+AM58+AP58+AS58+AV58+AY58+BB58+BE58+BH58</f>
        <v>0</v>
      </c>
      <c r="P58" s="61">
        <f t="shared" si="218"/>
        <v>53145.86</v>
      </c>
      <c r="Q58" s="61">
        <f t="shared" si="218"/>
        <v>0</v>
      </c>
      <c r="R58" s="62">
        <f t="shared" ref="R58:T58" si="219">IF(BK58=0,SUM(AA58+AD58+AG58+AJ58+AM58+AP58+AS58+AV58+AY58+BB58+BE58+BH58),BK58)</f>
        <v>0</v>
      </c>
      <c r="S58" s="62">
        <f t="shared" si="219"/>
        <v>53145.86</v>
      </c>
      <c r="T58" s="62">
        <f t="shared" si="219"/>
        <v>0</v>
      </c>
      <c r="U58" s="63">
        <f t="shared" si="47"/>
        <v>0</v>
      </c>
      <c r="V58" s="63">
        <f t="shared" si="48"/>
        <v>88312.719999999987</v>
      </c>
      <c r="W58" s="63">
        <f t="shared" si="49"/>
        <v>0</v>
      </c>
      <c r="X58" s="64">
        <f t="shared" ref="X58:Y58" si="220">IF(O58&gt;0,O58/K58,0)</f>
        <v>0</v>
      </c>
      <c r="Y58" s="64">
        <f t="shared" si="220"/>
        <v>0.37569909156447073</v>
      </c>
      <c r="Z58" s="64">
        <f t="shared" si="5"/>
        <v>0</v>
      </c>
      <c r="AA58" s="58"/>
      <c r="AB58" s="58">
        <v>12535.69</v>
      </c>
      <c r="AC58" s="58"/>
      <c r="AD58" s="58"/>
      <c r="AE58" s="65">
        <v>40610.17</v>
      </c>
      <c r="AF58" s="65"/>
      <c r="AG58" s="65"/>
      <c r="AH58" s="65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326">
        <f t="shared" si="64"/>
        <v>0</v>
      </c>
      <c r="BO58" s="327">
        <f t="shared" si="65"/>
        <v>0</v>
      </c>
      <c r="BP58" s="326">
        <f t="shared" si="66"/>
        <v>0</v>
      </c>
      <c r="BQ58" s="326">
        <f t="shared" si="67"/>
        <v>0</v>
      </c>
      <c r="BR58" s="326">
        <f t="shared" si="68"/>
        <v>0</v>
      </c>
      <c r="BS58" s="326">
        <f t="shared" si="69"/>
        <v>0</v>
      </c>
      <c r="BT58" s="326">
        <f t="shared" si="70"/>
        <v>88312.719999999987</v>
      </c>
      <c r="BU58" s="326">
        <f t="shared" si="71"/>
        <v>0</v>
      </c>
      <c r="BV58" s="326">
        <f t="shared" si="72"/>
        <v>0</v>
      </c>
      <c r="BW58" s="326">
        <f t="shared" si="73"/>
        <v>88312.719999999987</v>
      </c>
      <c r="BX58" s="20"/>
      <c r="BY58" s="20"/>
      <c r="BZ58" s="20"/>
      <c r="CA58" s="20"/>
      <c r="CB58" s="20"/>
      <c r="CC58" s="20"/>
      <c r="CD58" s="20"/>
      <c r="CE58" s="20"/>
      <c r="CF58" s="20"/>
      <c r="CG58" s="20"/>
    </row>
    <row r="59" spans="1:85" ht="15.75" customHeight="1">
      <c r="A59" s="52"/>
      <c r="B59" s="89" t="s">
        <v>230</v>
      </c>
      <c r="C59" s="90" t="s">
        <v>231</v>
      </c>
      <c r="D59" s="91" t="s">
        <v>232</v>
      </c>
      <c r="E59" s="56">
        <v>30000</v>
      </c>
      <c r="F59" s="56"/>
      <c r="G59" s="56">
        <f t="shared" si="164"/>
        <v>30000</v>
      </c>
      <c r="H59" s="56"/>
      <c r="I59" s="57">
        <f t="shared" si="165"/>
        <v>0</v>
      </c>
      <c r="J59" s="57">
        <f t="shared" si="166"/>
        <v>0</v>
      </c>
      <c r="K59" s="58"/>
      <c r="L59" s="58">
        <v>2827.39</v>
      </c>
      <c r="M59" s="58"/>
      <c r="N59" s="58"/>
      <c r="O59" s="61">
        <f t="shared" ref="O59:Q59" si="221">AA59+AD59+AG59+AJ59+AM59+AP59+AS59+AV59+AY59+BB59+BE59+BH59</f>
        <v>0</v>
      </c>
      <c r="P59" s="61">
        <f t="shared" si="221"/>
        <v>2827.39</v>
      </c>
      <c r="Q59" s="61">
        <f t="shared" si="221"/>
        <v>0</v>
      </c>
      <c r="R59" s="62">
        <f t="shared" ref="R59:T59" si="222">IF(BK59=0,SUM(AA59+AD59+AG59+AJ59+AM59+AP59+AS59+AV59+AY59+BB59+BE59+BH59),BK59)</f>
        <v>0</v>
      </c>
      <c r="S59" s="62">
        <f t="shared" si="222"/>
        <v>2827.39</v>
      </c>
      <c r="T59" s="62">
        <f t="shared" si="222"/>
        <v>0</v>
      </c>
      <c r="U59" s="63">
        <f t="shared" si="47"/>
        <v>0</v>
      </c>
      <c r="V59" s="63">
        <f t="shared" si="48"/>
        <v>0</v>
      </c>
      <c r="W59" s="63">
        <f t="shared" si="49"/>
        <v>0</v>
      </c>
      <c r="X59" s="64">
        <f t="shared" ref="X59:Y59" si="223">IF(O59&gt;0,O59/K59,0)</f>
        <v>0</v>
      </c>
      <c r="Y59" s="64">
        <f t="shared" si="223"/>
        <v>1</v>
      </c>
      <c r="Z59" s="64">
        <f t="shared" si="5"/>
        <v>0</v>
      </c>
      <c r="AA59" s="58"/>
      <c r="AB59" s="58"/>
      <c r="AC59" s="58"/>
      <c r="AD59" s="58"/>
      <c r="AE59" s="65"/>
      <c r="AF59" s="65"/>
      <c r="AG59" s="65"/>
      <c r="AH59" s="65">
        <v>2827.39</v>
      </c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326">
        <f t="shared" si="64"/>
        <v>0</v>
      </c>
      <c r="BO59" s="327">
        <f t="shared" si="65"/>
        <v>0</v>
      </c>
      <c r="BP59" s="326">
        <f t="shared" si="66"/>
        <v>0</v>
      </c>
      <c r="BQ59" s="326">
        <f t="shared" si="67"/>
        <v>0</v>
      </c>
      <c r="BR59" s="326">
        <f t="shared" si="68"/>
        <v>0</v>
      </c>
      <c r="BS59" s="326">
        <f t="shared" si="69"/>
        <v>0</v>
      </c>
      <c r="BT59" s="326">
        <f t="shared" si="70"/>
        <v>0</v>
      </c>
      <c r="BU59" s="326">
        <f t="shared" si="71"/>
        <v>0</v>
      </c>
      <c r="BV59" s="326">
        <f t="shared" si="72"/>
        <v>0</v>
      </c>
      <c r="BW59" s="326">
        <f t="shared" si="73"/>
        <v>0</v>
      </c>
      <c r="BX59" s="20"/>
      <c r="BY59" s="20"/>
      <c r="BZ59" s="20"/>
      <c r="CA59" s="20"/>
      <c r="CB59" s="20"/>
      <c r="CC59" s="20"/>
      <c r="CD59" s="20"/>
      <c r="CE59" s="20"/>
      <c r="CF59" s="20"/>
      <c r="CG59" s="20"/>
    </row>
    <row r="60" spans="1:85" ht="15.75" customHeight="1">
      <c r="A60" s="52"/>
      <c r="B60" s="89" t="s">
        <v>233</v>
      </c>
      <c r="C60" s="90" t="s">
        <v>231</v>
      </c>
      <c r="D60" s="91" t="s">
        <v>234</v>
      </c>
      <c r="E60" s="77"/>
      <c r="F60" s="77"/>
      <c r="G60" s="56">
        <f t="shared" si="164"/>
        <v>0</v>
      </c>
      <c r="H60" s="56"/>
      <c r="I60" s="57">
        <f t="shared" si="165"/>
        <v>0</v>
      </c>
      <c r="J60" s="57">
        <f t="shared" si="166"/>
        <v>0</v>
      </c>
      <c r="K60" s="58"/>
      <c r="L60" s="78">
        <v>15000</v>
      </c>
      <c r="M60" s="78"/>
      <c r="N60" s="58"/>
      <c r="O60" s="61">
        <f t="shared" ref="O60:Q60" si="224">AA60+AD60+AG60+AJ60+AM60+AP60+AS60+AV60+AY60+BB60+BE60+BH60</f>
        <v>0</v>
      </c>
      <c r="P60" s="61">
        <f t="shared" si="224"/>
        <v>15000</v>
      </c>
      <c r="Q60" s="61">
        <f t="shared" si="224"/>
        <v>0</v>
      </c>
      <c r="R60" s="62">
        <f t="shared" ref="R60:T60" si="225">IF(BK60=0,SUM(AA60+AD60+AG60+AJ60+AM60+AP60+AS60+AV60+AY60+BB60+BE60+BH60),BK60)</f>
        <v>0</v>
      </c>
      <c r="S60" s="62">
        <f t="shared" si="225"/>
        <v>15000</v>
      </c>
      <c r="T60" s="62">
        <f t="shared" si="225"/>
        <v>0</v>
      </c>
      <c r="U60" s="63">
        <f t="shared" si="47"/>
        <v>0</v>
      </c>
      <c r="V60" s="63">
        <f t="shared" si="48"/>
        <v>0</v>
      </c>
      <c r="W60" s="63">
        <f t="shared" si="49"/>
        <v>0</v>
      </c>
      <c r="X60" s="64">
        <f t="shared" ref="X60:Y60" si="226">IF(O60&gt;0,O60/K60,0)</f>
        <v>0</v>
      </c>
      <c r="Y60" s="64">
        <f t="shared" si="226"/>
        <v>1</v>
      </c>
      <c r="Z60" s="64">
        <f t="shared" si="5"/>
        <v>0</v>
      </c>
      <c r="AA60" s="58"/>
      <c r="AB60" s="58">
        <v>9350</v>
      </c>
      <c r="AC60" s="58"/>
      <c r="AD60" s="58"/>
      <c r="AE60" s="65"/>
      <c r="AF60" s="65"/>
      <c r="AG60" s="65"/>
      <c r="AH60" s="65">
        <v>5650</v>
      </c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326">
        <f t="shared" si="64"/>
        <v>0</v>
      </c>
      <c r="BO60" s="327">
        <f t="shared" si="65"/>
        <v>0</v>
      </c>
      <c r="BP60" s="326">
        <f t="shared" si="66"/>
        <v>0</v>
      </c>
      <c r="BQ60" s="326">
        <f t="shared" si="67"/>
        <v>0</v>
      </c>
      <c r="BR60" s="326">
        <f t="shared" si="68"/>
        <v>0</v>
      </c>
      <c r="BS60" s="326">
        <f t="shared" si="69"/>
        <v>0</v>
      </c>
      <c r="BT60" s="326">
        <f t="shared" si="70"/>
        <v>0</v>
      </c>
      <c r="BU60" s="326">
        <f t="shared" si="71"/>
        <v>0</v>
      </c>
      <c r="BV60" s="326">
        <f t="shared" si="72"/>
        <v>0</v>
      </c>
      <c r="BW60" s="326">
        <f t="shared" si="73"/>
        <v>0</v>
      </c>
      <c r="BX60" s="20"/>
      <c r="BY60" s="20"/>
      <c r="BZ60" s="20"/>
      <c r="CA60" s="20"/>
      <c r="CB60" s="20"/>
      <c r="CC60" s="20"/>
      <c r="CD60" s="20"/>
      <c r="CE60" s="20"/>
      <c r="CF60" s="20"/>
      <c r="CG60" s="20"/>
    </row>
    <row r="61" spans="1:85" ht="15.75" customHeight="1">
      <c r="A61" s="86" t="s">
        <v>235</v>
      </c>
      <c r="B61" s="87" t="s">
        <v>236</v>
      </c>
      <c r="C61" s="54" t="s">
        <v>224</v>
      </c>
      <c r="D61" s="91" t="s">
        <v>237</v>
      </c>
      <c r="E61" s="77">
        <v>10000</v>
      </c>
      <c r="F61" s="77"/>
      <c r="G61" s="56">
        <f t="shared" si="164"/>
        <v>10000</v>
      </c>
      <c r="H61" s="56"/>
      <c r="I61" s="57">
        <f t="shared" si="165"/>
        <v>2.2070639999999999</v>
      </c>
      <c r="J61" s="57">
        <f t="shared" si="166"/>
        <v>0.13900000000000001</v>
      </c>
      <c r="K61" s="58">
        <f>22070.64</f>
        <v>22070.639999999999</v>
      </c>
      <c r="L61" s="78">
        <v>2904.4</v>
      </c>
      <c r="M61" s="78"/>
      <c r="N61" s="58"/>
      <c r="O61" s="61">
        <f t="shared" ref="O61:Q61" si="227">AA61+AD61+AG61+AJ61+AM61+AP61+AS61+AV61+AY61+BB61+BE61+BH61</f>
        <v>1390</v>
      </c>
      <c r="P61" s="61">
        <f t="shared" si="227"/>
        <v>2780</v>
      </c>
      <c r="Q61" s="61">
        <f t="shared" si="227"/>
        <v>0</v>
      </c>
      <c r="R61" s="62">
        <f t="shared" ref="R61:T61" si="228">IF(BK61=0,SUM(AA61+AD61+AG61+AJ61+AM61+AP61+AS61+AV61+AY61+BB61+BE61+BH61),BK61)</f>
        <v>1390</v>
      </c>
      <c r="S61" s="62">
        <f t="shared" si="228"/>
        <v>2780</v>
      </c>
      <c r="T61" s="62">
        <f t="shared" si="228"/>
        <v>0</v>
      </c>
      <c r="U61" s="63">
        <f t="shared" si="47"/>
        <v>20680.64</v>
      </c>
      <c r="V61" s="63">
        <f t="shared" si="48"/>
        <v>124.40000000000009</v>
      </c>
      <c r="W61" s="63">
        <f t="shared" si="49"/>
        <v>0</v>
      </c>
      <c r="X61" s="64">
        <f t="shared" ref="X61:Y61" si="229">IF(O61&gt;0,O61/K61,0)</f>
        <v>6.2979596423121398E-2</v>
      </c>
      <c r="Y61" s="64">
        <f t="shared" si="229"/>
        <v>0.9571684340999862</v>
      </c>
      <c r="Z61" s="64">
        <f t="shared" si="5"/>
        <v>0</v>
      </c>
      <c r="AA61" s="58"/>
      <c r="AB61" s="58">
        <v>1390</v>
      </c>
      <c r="AC61" s="58"/>
      <c r="AD61" s="58"/>
      <c r="AE61" s="65">
        <v>1390</v>
      </c>
      <c r="AF61" s="65"/>
      <c r="AG61" s="65">
        <v>1390</v>
      </c>
      <c r="AH61" s="65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326">
        <f t="shared" si="64"/>
        <v>1390</v>
      </c>
      <c r="BO61" s="327">
        <f t="shared" si="65"/>
        <v>0</v>
      </c>
      <c r="BP61" s="326">
        <f t="shared" si="66"/>
        <v>1390</v>
      </c>
      <c r="BQ61" s="326">
        <f t="shared" si="67"/>
        <v>20680.64</v>
      </c>
      <c r="BR61" s="326">
        <f t="shared" si="68"/>
        <v>0</v>
      </c>
      <c r="BS61" s="326">
        <f t="shared" si="69"/>
        <v>20680.64</v>
      </c>
      <c r="BT61" s="326">
        <f t="shared" si="70"/>
        <v>124.40000000000009</v>
      </c>
      <c r="BU61" s="326">
        <f t="shared" si="71"/>
        <v>1390</v>
      </c>
      <c r="BV61" s="326">
        <f t="shared" si="72"/>
        <v>20680.64</v>
      </c>
      <c r="BW61" s="326">
        <f t="shared" si="73"/>
        <v>1514.4</v>
      </c>
      <c r="BX61" s="20"/>
      <c r="BY61" s="20"/>
      <c r="BZ61" s="20"/>
      <c r="CA61" s="20"/>
      <c r="CB61" s="20"/>
      <c r="CC61" s="20"/>
      <c r="CD61" s="20"/>
      <c r="CE61" s="20"/>
      <c r="CF61" s="20"/>
      <c r="CG61" s="20"/>
    </row>
    <row r="62" spans="1:85" ht="15.75" customHeight="1">
      <c r="A62" s="86" t="s">
        <v>238</v>
      </c>
      <c r="B62" s="88"/>
      <c r="C62" s="54" t="s">
        <v>224</v>
      </c>
      <c r="D62" s="91" t="s">
        <v>239</v>
      </c>
      <c r="E62" s="77"/>
      <c r="F62" s="77"/>
      <c r="G62" s="56">
        <f t="shared" si="164"/>
        <v>0</v>
      </c>
      <c r="H62" s="56"/>
      <c r="I62" s="57">
        <f t="shared" ref="I62" si="230">IF(G62&gt;0,K62/G62,0)</f>
        <v>0</v>
      </c>
      <c r="J62" s="57">
        <f t="shared" ref="J62" si="231">IF(G62&gt;0,O62/G62,0)</f>
        <v>0</v>
      </c>
      <c r="K62" s="58">
        <v>52927.199999999997</v>
      </c>
      <c r="L62" s="78"/>
      <c r="M62" s="78"/>
      <c r="N62" s="58"/>
      <c r="O62" s="61">
        <f t="shared" ref="O62:Q62" si="232">AA62+AD62+AG62+AJ62+AM62+AP62+AS62+AV62+AY62+BB62+BE62+BH62</f>
        <v>0</v>
      </c>
      <c r="P62" s="61">
        <f t="shared" si="232"/>
        <v>0</v>
      </c>
      <c r="Q62" s="61">
        <f t="shared" si="232"/>
        <v>0</v>
      </c>
      <c r="R62" s="62">
        <f t="shared" ref="R62:T62" si="233">IF(BK62=0,SUM(AA62+AD62+AG62+AJ62+AM62+AP62+AS62+AV62+AY62+BB62+BE62+BH62),BK62)</f>
        <v>0</v>
      </c>
      <c r="S62" s="62">
        <f t="shared" si="233"/>
        <v>0</v>
      </c>
      <c r="T62" s="62">
        <f t="shared" si="233"/>
        <v>0</v>
      </c>
      <c r="U62" s="63">
        <f t="shared" si="47"/>
        <v>52927.199999999997</v>
      </c>
      <c r="V62" s="63">
        <f t="shared" si="48"/>
        <v>0</v>
      </c>
      <c r="W62" s="63">
        <f t="shared" si="49"/>
        <v>0</v>
      </c>
      <c r="X62" s="64">
        <f t="shared" ref="X62:Y62" si="234">IF(O62&gt;0,O62/K62,0)</f>
        <v>0</v>
      </c>
      <c r="Y62" s="64">
        <f t="shared" si="234"/>
        <v>0</v>
      </c>
      <c r="Z62" s="64">
        <f t="shared" si="5"/>
        <v>0</v>
      </c>
      <c r="AA62" s="58"/>
      <c r="AB62" s="58"/>
      <c r="AC62" s="58"/>
      <c r="AD62" s="58"/>
      <c r="AE62" s="65"/>
      <c r="AF62" s="65"/>
      <c r="AG62" s="65"/>
      <c r="AH62" s="65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326">
        <f t="shared" si="64"/>
        <v>0</v>
      </c>
      <c r="BO62" s="327">
        <f t="shared" si="65"/>
        <v>0</v>
      </c>
      <c r="BP62" s="326">
        <f t="shared" si="66"/>
        <v>0</v>
      </c>
      <c r="BQ62" s="326">
        <f t="shared" si="67"/>
        <v>52927.199999999997</v>
      </c>
      <c r="BR62" s="326">
        <f t="shared" si="68"/>
        <v>0</v>
      </c>
      <c r="BS62" s="326">
        <f t="shared" si="69"/>
        <v>52927.199999999997</v>
      </c>
      <c r="BT62" s="326">
        <f t="shared" si="70"/>
        <v>0</v>
      </c>
      <c r="BU62" s="326">
        <f t="shared" si="71"/>
        <v>0</v>
      </c>
      <c r="BV62" s="326">
        <f t="shared" si="72"/>
        <v>52927.199999999997</v>
      </c>
      <c r="BW62" s="326">
        <f t="shared" si="73"/>
        <v>0</v>
      </c>
      <c r="BX62" s="20"/>
      <c r="BY62" s="20"/>
      <c r="BZ62" s="20"/>
      <c r="CA62" s="20"/>
      <c r="CB62" s="20"/>
      <c r="CC62" s="20"/>
      <c r="CD62" s="20"/>
      <c r="CE62" s="20"/>
      <c r="CF62" s="20"/>
      <c r="CG62" s="20"/>
    </row>
    <row r="63" spans="1:85" ht="15.75" customHeight="1">
      <c r="A63" s="86"/>
      <c r="B63" s="88" t="s">
        <v>240</v>
      </c>
      <c r="C63" s="90" t="s">
        <v>231</v>
      </c>
      <c r="D63" s="91" t="s">
        <v>241</v>
      </c>
      <c r="E63" s="77">
        <v>40000</v>
      </c>
      <c r="F63" s="77"/>
      <c r="G63" s="56">
        <f t="shared" ref="G63:G77" si="235">E63-F63</f>
        <v>40000</v>
      </c>
      <c r="H63" s="56"/>
      <c r="I63" s="57">
        <f t="shared" ref="I63:I76" si="236">IF(G63&gt;0,K63/G63,0)</f>
        <v>0</v>
      </c>
      <c r="J63" s="57">
        <f t="shared" ref="J63:J76" si="237">IF(G63&gt;0,O63/G63,0)</f>
        <v>0</v>
      </c>
      <c r="K63" s="58"/>
      <c r="L63" s="78">
        <v>20420</v>
      </c>
      <c r="M63" s="78"/>
      <c r="N63" s="58"/>
      <c r="O63" s="61">
        <f t="shared" ref="O63:Q63" si="238">AA63+AD63+AG63+AJ63+AM63+AP63+AS63+AV63+AY63+BB63+BE63+BH63</f>
        <v>0</v>
      </c>
      <c r="P63" s="61">
        <f t="shared" si="238"/>
        <v>0</v>
      </c>
      <c r="Q63" s="61">
        <f t="shared" si="238"/>
        <v>0</v>
      </c>
      <c r="R63" s="62">
        <f t="shared" ref="R63:T63" si="239">IF(BK63=0,SUM(AA63+AD63+AG63+AJ63+AM63+AP63+AS63+AV63+AY63+BB63+BE63+BH63),BK63)</f>
        <v>0</v>
      </c>
      <c r="S63" s="62">
        <f t="shared" si="239"/>
        <v>0</v>
      </c>
      <c r="T63" s="62">
        <f t="shared" si="239"/>
        <v>0</v>
      </c>
      <c r="U63" s="63">
        <f t="shared" si="47"/>
        <v>0</v>
      </c>
      <c r="V63" s="63">
        <f t="shared" si="48"/>
        <v>20420</v>
      </c>
      <c r="W63" s="63">
        <f t="shared" si="49"/>
        <v>0</v>
      </c>
      <c r="X63" s="64">
        <f t="shared" ref="X63:Y63" si="240">IF(O63&gt;0,O63/K63,0)</f>
        <v>0</v>
      </c>
      <c r="Y63" s="64">
        <f t="shared" si="240"/>
        <v>0</v>
      </c>
      <c r="Z63" s="64">
        <f t="shared" si="5"/>
        <v>0</v>
      </c>
      <c r="AA63" s="58"/>
      <c r="AB63" s="58"/>
      <c r="AC63" s="58"/>
      <c r="AD63" s="58"/>
      <c r="AE63" s="65"/>
      <c r="AF63" s="65"/>
      <c r="AG63" s="65"/>
      <c r="AH63" s="65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326">
        <f t="shared" si="64"/>
        <v>0</v>
      </c>
      <c r="BO63" s="327">
        <f t="shared" si="65"/>
        <v>0</v>
      </c>
      <c r="BP63" s="326">
        <f t="shared" si="66"/>
        <v>0</v>
      </c>
      <c r="BQ63" s="326">
        <f t="shared" si="67"/>
        <v>0</v>
      </c>
      <c r="BR63" s="326">
        <f t="shared" si="68"/>
        <v>0</v>
      </c>
      <c r="BS63" s="326">
        <f t="shared" si="69"/>
        <v>0</v>
      </c>
      <c r="BT63" s="326">
        <f t="shared" si="70"/>
        <v>20420</v>
      </c>
      <c r="BU63" s="326">
        <f t="shared" si="71"/>
        <v>0</v>
      </c>
      <c r="BV63" s="326">
        <f t="shared" si="72"/>
        <v>0</v>
      </c>
      <c r="BW63" s="326">
        <f t="shared" si="73"/>
        <v>20420</v>
      </c>
      <c r="BX63" s="20"/>
      <c r="BY63" s="20"/>
      <c r="BZ63" s="20"/>
      <c r="CA63" s="20"/>
      <c r="CB63" s="20"/>
      <c r="CC63" s="20"/>
      <c r="CD63" s="20"/>
      <c r="CE63" s="20"/>
      <c r="CF63" s="20"/>
      <c r="CG63" s="20"/>
    </row>
    <row r="64" spans="1:85" ht="15.75" customHeight="1">
      <c r="A64" s="86"/>
      <c r="B64" s="87" t="s">
        <v>242</v>
      </c>
      <c r="C64" s="90" t="s">
        <v>231</v>
      </c>
      <c r="D64" s="91" t="s">
        <v>243</v>
      </c>
      <c r="E64" s="77"/>
      <c r="F64" s="77"/>
      <c r="G64" s="56">
        <f t="shared" si="235"/>
        <v>0</v>
      </c>
      <c r="H64" s="56"/>
      <c r="I64" s="57">
        <f t="shared" si="236"/>
        <v>0</v>
      </c>
      <c r="J64" s="57">
        <f t="shared" si="237"/>
        <v>0</v>
      </c>
      <c r="K64" s="58"/>
      <c r="L64" s="78">
        <v>11810.49</v>
      </c>
      <c r="M64" s="78"/>
      <c r="N64" s="58"/>
      <c r="O64" s="61">
        <f t="shared" ref="O64:Q64" si="241">AA64+AD64+AG64+AJ64+AM64+AP64+AS64+AV64+AY64+BB64+BE64+BH64</f>
        <v>0</v>
      </c>
      <c r="P64" s="61">
        <f t="shared" si="241"/>
        <v>11810.49</v>
      </c>
      <c r="Q64" s="61">
        <f t="shared" si="241"/>
        <v>0</v>
      </c>
      <c r="R64" s="62">
        <f t="shared" ref="R64:T64" si="242">IF(BK64=0,SUM(AA64+AD64+AG64+AJ64+AM64+AP64+AS64+AV64+AY64+BB64+BE64+BH64),BK64)</f>
        <v>0</v>
      </c>
      <c r="S64" s="62">
        <f t="shared" si="242"/>
        <v>11810.49</v>
      </c>
      <c r="T64" s="62">
        <f t="shared" si="242"/>
        <v>0</v>
      </c>
      <c r="U64" s="63">
        <f t="shared" si="47"/>
        <v>0</v>
      </c>
      <c r="V64" s="63">
        <f t="shared" si="48"/>
        <v>0</v>
      </c>
      <c r="W64" s="63">
        <f t="shared" si="49"/>
        <v>0</v>
      </c>
      <c r="X64" s="64">
        <f t="shared" ref="X64:Y64" si="243">IF(O64&gt;0,O64/K64,0)</f>
        <v>0</v>
      </c>
      <c r="Y64" s="64">
        <f t="shared" si="243"/>
        <v>1</v>
      </c>
      <c r="Z64" s="64">
        <f t="shared" si="5"/>
        <v>0</v>
      </c>
      <c r="AA64" s="58"/>
      <c r="AB64" s="58"/>
      <c r="AC64" s="58"/>
      <c r="AD64" s="58"/>
      <c r="AE64" s="65">
        <v>11810.49</v>
      </c>
      <c r="AF64" s="65"/>
      <c r="AG64" s="65"/>
      <c r="AH64" s="65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326">
        <f t="shared" si="64"/>
        <v>0</v>
      </c>
      <c r="BO64" s="327">
        <f t="shared" si="65"/>
        <v>0</v>
      </c>
      <c r="BP64" s="326">
        <f t="shared" si="66"/>
        <v>0</v>
      </c>
      <c r="BQ64" s="326">
        <f t="shared" si="67"/>
        <v>0</v>
      </c>
      <c r="BR64" s="326">
        <f t="shared" si="68"/>
        <v>0</v>
      </c>
      <c r="BS64" s="326">
        <f t="shared" si="69"/>
        <v>0</v>
      </c>
      <c r="BT64" s="326">
        <f t="shared" si="70"/>
        <v>0</v>
      </c>
      <c r="BU64" s="326">
        <f t="shared" si="71"/>
        <v>0</v>
      </c>
      <c r="BV64" s="326">
        <f t="shared" si="72"/>
        <v>0</v>
      </c>
      <c r="BW64" s="326">
        <f t="shared" si="73"/>
        <v>0</v>
      </c>
      <c r="BX64" s="20"/>
      <c r="BY64" s="20"/>
      <c r="BZ64" s="20"/>
      <c r="CA64" s="20"/>
      <c r="CB64" s="20"/>
      <c r="CC64" s="20"/>
      <c r="CD64" s="20"/>
      <c r="CE64" s="20"/>
      <c r="CF64" s="20"/>
      <c r="CG64" s="20"/>
    </row>
    <row r="65" spans="1:85" ht="15.75" customHeight="1">
      <c r="A65" s="86"/>
      <c r="B65" s="87" t="s">
        <v>244</v>
      </c>
      <c r="C65" s="90" t="s">
        <v>231</v>
      </c>
      <c r="D65" s="91" t="s">
        <v>245</v>
      </c>
      <c r="E65" s="77"/>
      <c r="F65" s="77"/>
      <c r="G65" s="56">
        <f t="shared" si="235"/>
        <v>0</v>
      </c>
      <c r="H65" s="56"/>
      <c r="I65" s="57">
        <f t="shared" si="236"/>
        <v>0</v>
      </c>
      <c r="J65" s="57">
        <f t="shared" si="237"/>
        <v>0</v>
      </c>
      <c r="K65" s="58"/>
      <c r="L65" s="78">
        <v>30750.73</v>
      </c>
      <c r="M65" s="78"/>
      <c r="N65" s="58"/>
      <c r="O65" s="61">
        <f t="shared" ref="O65:Q65" si="244">AA65+AD65+AG65+AJ65+AM65+AP65+AS65+AV65+AY65+BB65+BE65+BH65</f>
        <v>0</v>
      </c>
      <c r="P65" s="61">
        <f t="shared" si="244"/>
        <v>28111.940000000002</v>
      </c>
      <c r="Q65" s="61">
        <f t="shared" si="244"/>
        <v>0</v>
      </c>
      <c r="R65" s="62">
        <f t="shared" ref="R65:T65" si="245">IF(BK65=0,SUM(AA65+AD65+AG65+AJ65+AM65+AP65+AS65+AV65+AY65+BB65+BE65+BH65),BK65)</f>
        <v>0</v>
      </c>
      <c r="S65" s="62">
        <f t="shared" si="245"/>
        <v>28111.940000000002</v>
      </c>
      <c r="T65" s="62">
        <f t="shared" si="245"/>
        <v>0</v>
      </c>
      <c r="U65" s="63">
        <f t="shared" si="47"/>
        <v>0</v>
      </c>
      <c r="V65" s="63">
        <f t="shared" si="48"/>
        <v>2638.7899999999972</v>
      </c>
      <c r="W65" s="63">
        <f t="shared" si="49"/>
        <v>0</v>
      </c>
      <c r="X65" s="64">
        <f t="shared" ref="X65:Y65" si="246">IF(O65&gt;0,O65/K65,0)</f>
        <v>0</v>
      </c>
      <c r="Y65" s="64">
        <f t="shared" si="246"/>
        <v>0.91418772822628935</v>
      </c>
      <c r="Z65" s="64">
        <f t="shared" si="5"/>
        <v>0</v>
      </c>
      <c r="AA65" s="58"/>
      <c r="AB65" s="58"/>
      <c r="AC65" s="58"/>
      <c r="AD65" s="58"/>
      <c r="AE65" s="65">
        <f>6421.43+10980.51</f>
        <v>17401.940000000002</v>
      </c>
      <c r="AF65" s="65"/>
      <c r="AG65" s="65"/>
      <c r="AH65" s="65">
        <v>10710</v>
      </c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326">
        <f t="shared" si="64"/>
        <v>0</v>
      </c>
      <c r="BO65" s="327">
        <f t="shared" si="65"/>
        <v>0</v>
      </c>
      <c r="BP65" s="326">
        <f t="shared" si="66"/>
        <v>0</v>
      </c>
      <c r="BQ65" s="326">
        <f t="shared" si="67"/>
        <v>0</v>
      </c>
      <c r="BR65" s="326">
        <f t="shared" si="68"/>
        <v>0</v>
      </c>
      <c r="BS65" s="326">
        <f t="shared" si="69"/>
        <v>0</v>
      </c>
      <c r="BT65" s="326">
        <f t="shared" si="70"/>
        <v>2638.7899999999972</v>
      </c>
      <c r="BU65" s="326">
        <f t="shared" si="71"/>
        <v>0</v>
      </c>
      <c r="BV65" s="326">
        <f t="shared" si="72"/>
        <v>0</v>
      </c>
      <c r="BW65" s="326">
        <f t="shared" si="73"/>
        <v>2638.7899999999972</v>
      </c>
      <c r="BX65" s="20"/>
      <c r="BY65" s="20"/>
      <c r="BZ65" s="20"/>
      <c r="CA65" s="20"/>
      <c r="CB65" s="20"/>
      <c r="CC65" s="20"/>
      <c r="CD65" s="20"/>
      <c r="CE65" s="20"/>
      <c r="CF65" s="20"/>
      <c r="CG65" s="20"/>
    </row>
    <row r="66" spans="1:85" ht="15.75" customHeight="1">
      <c r="A66" s="92"/>
      <c r="B66" s="53"/>
      <c r="C66" s="90" t="s">
        <v>246</v>
      </c>
      <c r="D66" s="91" t="s">
        <v>247</v>
      </c>
      <c r="E66" s="56">
        <v>75000</v>
      </c>
      <c r="F66" s="56"/>
      <c r="G66" s="56">
        <f t="shared" si="235"/>
        <v>75000</v>
      </c>
      <c r="H66" s="56"/>
      <c r="I66" s="57">
        <f t="shared" si="236"/>
        <v>0</v>
      </c>
      <c r="J66" s="57">
        <f t="shared" si="237"/>
        <v>0</v>
      </c>
      <c r="K66" s="58"/>
      <c r="L66" s="58"/>
      <c r="M66" s="58"/>
      <c r="N66" s="58"/>
      <c r="O66" s="61">
        <f t="shared" ref="O66:Q66" si="247">AA66+AD66+AG66+AJ66+AM66+AP66+AS66+AV66+AY66+BB66+BE66+BH66</f>
        <v>0</v>
      </c>
      <c r="P66" s="61">
        <f t="shared" si="247"/>
        <v>0</v>
      </c>
      <c r="Q66" s="61">
        <f t="shared" si="247"/>
        <v>0</v>
      </c>
      <c r="R66" s="62">
        <f t="shared" ref="R66:T66" si="248">IF(BK66=0,SUM(AA66+AD66+AG66+AJ66+AM66+AP66+AS66+AV66+AY66+BB66+BE66+BH66),BK66)</f>
        <v>0</v>
      </c>
      <c r="S66" s="62">
        <f t="shared" si="248"/>
        <v>0</v>
      </c>
      <c r="T66" s="62">
        <f t="shared" si="248"/>
        <v>0</v>
      </c>
      <c r="U66" s="63">
        <f t="shared" si="47"/>
        <v>0</v>
      </c>
      <c r="V66" s="63">
        <f t="shared" si="48"/>
        <v>0</v>
      </c>
      <c r="W66" s="63">
        <f t="shared" si="49"/>
        <v>0</v>
      </c>
      <c r="X66" s="64">
        <f t="shared" ref="X66:Y66" si="249">IF(O66&gt;0,O66/K66,0)</f>
        <v>0</v>
      </c>
      <c r="Y66" s="64">
        <f t="shared" si="249"/>
        <v>0</v>
      </c>
      <c r="Z66" s="64">
        <f t="shared" si="5"/>
        <v>0</v>
      </c>
      <c r="AA66" s="58"/>
      <c r="AB66" s="58"/>
      <c r="AC66" s="58"/>
      <c r="AD66" s="58"/>
      <c r="AE66" s="65"/>
      <c r="AF66" s="65"/>
      <c r="AG66" s="65"/>
      <c r="AH66" s="65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326">
        <f t="shared" si="64"/>
        <v>0</v>
      </c>
      <c r="BO66" s="327">
        <f t="shared" si="65"/>
        <v>0</v>
      </c>
      <c r="BP66" s="326">
        <f t="shared" si="66"/>
        <v>0</v>
      </c>
      <c r="BQ66" s="326">
        <f t="shared" si="67"/>
        <v>0</v>
      </c>
      <c r="BR66" s="326">
        <f t="shared" si="68"/>
        <v>0</v>
      </c>
      <c r="BS66" s="326">
        <f t="shared" si="69"/>
        <v>0</v>
      </c>
      <c r="BT66" s="326">
        <f t="shared" si="70"/>
        <v>0</v>
      </c>
      <c r="BU66" s="326">
        <f t="shared" si="71"/>
        <v>0</v>
      </c>
      <c r="BV66" s="326">
        <f t="shared" si="72"/>
        <v>0</v>
      </c>
      <c r="BW66" s="326">
        <f t="shared" si="73"/>
        <v>0</v>
      </c>
      <c r="BX66" s="20"/>
      <c r="BY66" s="20"/>
      <c r="BZ66" s="20"/>
      <c r="CA66" s="20"/>
      <c r="CB66" s="20"/>
      <c r="CC66" s="20"/>
      <c r="CD66" s="20"/>
      <c r="CE66" s="20"/>
      <c r="CF66" s="20"/>
      <c r="CG66" s="20"/>
    </row>
    <row r="67" spans="1:85" ht="15.75" customHeight="1">
      <c r="A67" s="93"/>
      <c r="B67" s="66" t="s">
        <v>248</v>
      </c>
      <c r="C67" s="94" t="s">
        <v>249</v>
      </c>
      <c r="D67" s="95" t="s">
        <v>250</v>
      </c>
      <c r="E67" s="96">
        <v>290000</v>
      </c>
      <c r="F67" s="96"/>
      <c r="G67" s="56">
        <f t="shared" si="235"/>
        <v>290000</v>
      </c>
      <c r="H67" s="56"/>
      <c r="I67" s="57">
        <f t="shared" si="236"/>
        <v>0</v>
      </c>
      <c r="J67" s="57">
        <f t="shared" si="237"/>
        <v>0</v>
      </c>
      <c r="K67" s="58"/>
      <c r="L67" s="58">
        <v>132915.35</v>
      </c>
      <c r="M67" s="59"/>
      <c r="N67" s="59"/>
      <c r="O67" s="61">
        <f t="shared" ref="O67:Q67" si="250">AA67+AD67+AG67+AJ67+AM67+AP67+AS67+AV67+AY67+BB67+BE67+BH67</f>
        <v>0</v>
      </c>
      <c r="P67" s="61">
        <f t="shared" si="250"/>
        <v>127731.04000000001</v>
      </c>
      <c r="Q67" s="61">
        <f t="shared" si="250"/>
        <v>0</v>
      </c>
      <c r="R67" s="62">
        <f t="shared" ref="R67:T67" si="251">IF(BK67=0,SUM(AA67+AD67+AG67+AJ67+AM67+AP67+AS67+AV67+AY67+BB67+BE67+BH67),BK67)</f>
        <v>0</v>
      </c>
      <c r="S67" s="62">
        <f t="shared" si="251"/>
        <v>127731.04000000001</v>
      </c>
      <c r="T67" s="62">
        <f t="shared" si="251"/>
        <v>0</v>
      </c>
      <c r="U67" s="63">
        <f t="shared" si="47"/>
        <v>0</v>
      </c>
      <c r="V67" s="63">
        <f t="shared" si="48"/>
        <v>5184.3099999999977</v>
      </c>
      <c r="W67" s="63">
        <f t="shared" si="49"/>
        <v>0</v>
      </c>
      <c r="X67" s="64">
        <f t="shared" ref="X67:Y67" si="252">IF(O67&gt;0,O67/K67,0)</f>
        <v>0</v>
      </c>
      <c r="Y67" s="64">
        <f t="shared" si="252"/>
        <v>0.96099540045600451</v>
      </c>
      <c r="Z67" s="64">
        <f t="shared" si="5"/>
        <v>0</v>
      </c>
      <c r="AA67" s="58"/>
      <c r="AB67" s="97">
        <f>27965.95+3838.23</f>
        <v>31804.18</v>
      </c>
      <c r="AC67" s="58"/>
      <c r="AD67" s="58"/>
      <c r="AE67" s="65">
        <f>2202.17+27268.61+2213.17</f>
        <v>31683.949999999997</v>
      </c>
      <c r="AF67" s="65"/>
      <c r="AG67" s="65"/>
      <c r="AH67" s="65">
        <v>64242.91</v>
      </c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326">
        <f t="shared" si="64"/>
        <v>0</v>
      </c>
      <c r="BO67" s="327">
        <f t="shared" si="65"/>
        <v>0</v>
      </c>
      <c r="BP67" s="326">
        <f t="shared" si="66"/>
        <v>0</v>
      </c>
      <c r="BQ67" s="326">
        <f t="shared" si="67"/>
        <v>0</v>
      </c>
      <c r="BR67" s="326">
        <f t="shared" si="68"/>
        <v>0</v>
      </c>
      <c r="BS67" s="326">
        <f t="shared" si="69"/>
        <v>0</v>
      </c>
      <c r="BT67" s="326">
        <f t="shared" si="70"/>
        <v>5184.3099999999977</v>
      </c>
      <c r="BU67" s="326">
        <f t="shared" si="71"/>
        <v>0</v>
      </c>
      <c r="BV67" s="326">
        <f t="shared" si="72"/>
        <v>0</v>
      </c>
      <c r="BW67" s="326">
        <f t="shared" si="73"/>
        <v>5184.3099999999977</v>
      </c>
      <c r="BX67" s="20"/>
      <c r="BY67" s="20"/>
      <c r="BZ67" s="20"/>
      <c r="CA67" s="20"/>
      <c r="CB67" s="20"/>
      <c r="CC67" s="20"/>
      <c r="CD67" s="20"/>
      <c r="CE67" s="20"/>
      <c r="CF67" s="20"/>
      <c r="CG67" s="20"/>
    </row>
    <row r="68" spans="1:85" ht="15.75" customHeight="1">
      <c r="A68" s="93"/>
      <c r="B68" s="74" t="s">
        <v>251</v>
      </c>
      <c r="C68" s="98" t="s">
        <v>252</v>
      </c>
      <c r="D68" s="99" t="s">
        <v>253</v>
      </c>
      <c r="E68" s="100">
        <v>7000</v>
      </c>
      <c r="F68" s="100"/>
      <c r="G68" s="56">
        <f t="shared" si="235"/>
        <v>7000</v>
      </c>
      <c r="H68" s="56"/>
      <c r="I68" s="57">
        <f t="shared" si="236"/>
        <v>0</v>
      </c>
      <c r="J68" s="57">
        <f t="shared" si="237"/>
        <v>0</v>
      </c>
      <c r="K68" s="58"/>
      <c r="L68" s="78">
        <v>4253.1899999999996</v>
      </c>
      <c r="M68" s="101"/>
      <c r="N68" s="59"/>
      <c r="O68" s="61">
        <f t="shared" ref="O68:Q68" si="253">AA68+AD68+AG68+AJ68+AM68+AP68+AS68+AV68+AY68+BB68+BE68+BH68</f>
        <v>0</v>
      </c>
      <c r="P68" s="61">
        <f t="shared" si="253"/>
        <v>214.82</v>
      </c>
      <c r="Q68" s="61">
        <f t="shared" si="253"/>
        <v>0</v>
      </c>
      <c r="R68" s="62">
        <f t="shared" ref="R68:T68" si="254">IF(BK68=0,SUM(AA68+AD68+AG68+AJ68+AM68+AP68+AS68+AV68+AY68+BB68+BE68+BH68),BK68)</f>
        <v>0</v>
      </c>
      <c r="S68" s="62">
        <f t="shared" si="254"/>
        <v>214.82</v>
      </c>
      <c r="T68" s="62">
        <f t="shared" si="254"/>
        <v>0</v>
      </c>
      <c r="U68" s="63">
        <f t="shared" si="47"/>
        <v>0</v>
      </c>
      <c r="V68" s="63">
        <f t="shared" si="48"/>
        <v>4038.3699999999994</v>
      </c>
      <c r="W68" s="63">
        <f t="shared" si="49"/>
        <v>0</v>
      </c>
      <c r="X68" s="64">
        <f t="shared" ref="X68:Y68" si="255">IF(O68&gt;0,O68/K68,0)</f>
        <v>0</v>
      </c>
      <c r="Y68" s="64">
        <f t="shared" si="255"/>
        <v>5.0507971663621899E-2</v>
      </c>
      <c r="Z68" s="64">
        <f t="shared" si="5"/>
        <v>0</v>
      </c>
      <c r="AA68" s="58"/>
      <c r="AB68" s="58"/>
      <c r="AC68" s="58"/>
      <c r="AD68" s="58"/>
      <c r="AE68" s="65">
        <v>214.82</v>
      </c>
      <c r="AF68" s="65"/>
      <c r="AG68" s="65"/>
      <c r="AH68" s="65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326">
        <f t="shared" si="64"/>
        <v>0</v>
      </c>
      <c r="BO68" s="327">
        <f t="shared" si="65"/>
        <v>0</v>
      </c>
      <c r="BP68" s="326">
        <f t="shared" si="66"/>
        <v>0</v>
      </c>
      <c r="BQ68" s="326">
        <f t="shared" si="67"/>
        <v>0</v>
      </c>
      <c r="BR68" s="326">
        <f t="shared" si="68"/>
        <v>0</v>
      </c>
      <c r="BS68" s="326">
        <f t="shared" si="69"/>
        <v>0</v>
      </c>
      <c r="BT68" s="326">
        <f t="shared" si="70"/>
        <v>4038.3699999999994</v>
      </c>
      <c r="BU68" s="326">
        <f t="shared" si="71"/>
        <v>0</v>
      </c>
      <c r="BV68" s="326">
        <f t="shared" si="72"/>
        <v>0</v>
      </c>
      <c r="BW68" s="326">
        <f t="shared" si="73"/>
        <v>4038.3699999999994</v>
      </c>
      <c r="BX68" s="20"/>
      <c r="BY68" s="20"/>
      <c r="BZ68" s="20"/>
      <c r="CA68" s="20"/>
      <c r="CB68" s="20"/>
      <c r="CC68" s="20"/>
      <c r="CD68" s="20"/>
      <c r="CE68" s="20"/>
      <c r="CF68" s="20"/>
      <c r="CG68" s="20"/>
    </row>
    <row r="69" spans="1:85" ht="15.75" customHeight="1">
      <c r="A69" s="85"/>
      <c r="B69" s="66" t="s">
        <v>254</v>
      </c>
      <c r="C69" s="90" t="s">
        <v>255</v>
      </c>
      <c r="D69" s="55" t="s">
        <v>256</v>
      </c>
      <c r="E69" s="56">
        <v>8000</v>
      </c>
      <c r="F69" s="56"/>
      <c r="G69" s="56">
        <f t="shared" si="235"/>
        <v>8000</v>
      </c>
      <c r="H69" s="56"/>
      <c r="I69" s="57">
        <f t="shared" si="236"/>
        <v>0</v>
      </c>
      <c r="J69" s="57">
        <f t="shared" si="237"/>
        <v>0</v>
      </c>
      <c r="K69" s="58"/>
      <c r="L69" s="58">
        <v>185.91</v>
      </c>
      <c r="M69" s="59"/>
      <c r="N69" s="59"/>
      <c r="O69" s="61">
        <f t="shared" ref="O69:Q69" si="256">AA69+AD69+AG69+AJ69+AM69+AP69+AS69+AV69+AY69+BB69+BE69+BH69</f>
        <v>0</v>
      </c>
      <c r="P69" s="61">
        <f t="shared" si="256"/>
        <v>163.86</v>
      </c>
      <c r="Q69" s="61">
        <f t="shared" si="256"/>
        <v>0</v>
      </c>
      <c r="R69" s="62">
        <f t="shared" ref="R69:T69" si="257">IF(BK69=0,SUM(AA69+AD69+AG69+AJ69+AM69+AP69+AS69+AV69+AY69+BB69+BE69+BH69),BK69)</f>
        <v>0</v>
      </c>
      <c r="S69" s="62">
        <f t="shared" si="257"/>
        <v>163.86</v>
      </c>
      <c r="T69" s="62">
        <f t="shared" si="257"/>
        <v>0</v>
      </c>
      <c r="U69" s="63">
        <f t="shared" si="47"/>
        <v>0</v>
      </c>
      <c r="V69" s="63">
        <f t="shared" si="48"/>
        <v>22.049999999999983</v>
      </c>
      <c r="W69" s="63">
        <f t="shared" si="49"/>
        <v>0</v>
      </c>
      <c r="X69" s="64">
        <f t="shared" ref="X69:Y69" si="258">IF(O69&gt;0,O69/K69,0)</f>
        <v>0</v>
      </c>
      <c r="Y69" s="64">
        <f t="shared" si="258"/>
        <v>0.88139422301113446</v>
      </c>
      <c r="Z69" s="64">
        <f t="shared" si="5"/>
        <v>0</v>
      </c>
      <c r="AA69" s="58"/>
      <c r="AB69" s="58"/>
      <c r="AC69" s="58"/>
      <c r="AD69" s="58"/>
      <c r="AE69" s="65">
        <v>92.93</v>
      </c>
      <c r="AF69" s="65"/>
      <c r="AG69" s="65"/>
      <c r="AH69" s="65">
        <v>70.930000000000007</v>
      </c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326">
        <f t="shared" si="64"/>
        <v>0</v>
      </c>
      <c r="BO69" s="327">
        <f t="shared" si="65"/>
        <v>0</v>
      </c>
      <c r="BP69" s="326">
        <f t="shared" si="66"/>
        <v>0</v>
      </c>
      <c r="BQ69" s="326">
        <f t="shared" si="67"/>
        <v>0</v>
      </c>
      <c r="BR69" s="326">
        <f t="shared" si="68"/>
        <v>0</v>
      </c>
      <c r="BS69" s="326">
        <f t="shared" si="69"/>
        <v>0</v>
      </c>
      <c r="BT69" s="326">
        <f t="shared" si="70"/>
        <v>22.049999999999983</v>
      </c>
      <c r="BU69" s="326">
        <f t="shared" si="71"/>
        <v>0</v>
      </c>
      <c r="BV69" s="326">
        <f t="shared" si="72"/>
        <v>0</v>
      </c>
      <c r="BW69" s="326">
        <f t="shared" si="73"/>
        <v>22.049999999999983</v>
      </c>
      <c r="BX69" s="20"/>
      <c r="BY69" s="20"/>
      <c r="BZ69" s="20"/>
      <c r="CA69" s="20"/>
      <c r="CB69" s="20"/>
      <c r="CC69" s="20"/>
      <c r="CD69" s="20"/>
      <c r="CE69" s="20"/>
      <c r="CF69" s="20"/>
      <c r="CG69" s="20"/>
    </row>
    <row r="70" spans="1:85" ht="15.75" customHeight="1">
      <c r="A70" s="86"/>
      <c r="B70" s="87" t="s">
        <v>257</v>
      </c>
      <c r="C70" s="90" t="s">
        <v>258</v>
      </c>
      <c r="D70" s="55" t="s">
        <v>259</v>
      </c>
      <c r="E70" s="56"/>
      <c r="F70" s="56"/>
      <c r="G70" s="56">
        <f t="shared" si="235"/>
        <v>0</v>
      </c>
      <c r="H70" s="56"/>
      <c r="I70" s="57">
        <f t="shared" si="236"/>
        <v>0</v>
      </c>
      <c r="J70" s="57">
        <f t="shared" si="237"/>
        <v>0</v>
      </c>
      <c r="K70" s="58"/>
      <c r="L70" s="58">
        <v>28925</v>
      </c>
      <c r="M70" s="59"/>
      <c r="N70" s="59"/>
      <c r="O70" s="61">
        <f t="shared" ref="O70:Q70" si="259">AA70+AD70+AG70+AJ70+AM70+AP70+AS70+AV70+AY70+BB70+BE70+BH70</f>
        <v>0</v>
      </c>
      <c r="P70" s="61">
        <f t="shared" si="259"/>
        <v>0</v>
      </c>
      <c r="Q70" s="61">
        <f t="shared" si="259"/>
        <v>0</v>
      </c>
      <c r="R70" s="62">
        <f t="shared" ref="R70:T70" si="260">IF(BK70=0,SUM(AA70+AD70+AG70+AJ70+AM70+AP70+AS70+AV70+AY70+BB70+BE70+BH70),BK70)</f>
        <v>0</v>
      </c>
      <c r="S70" s="62">
        <f t="shared" si="260"/>
        <v>0</v>
      </c>
      <c r="T70" s="62">
        <f t="shared" si="260"/>
        <v>0</v>
      </c>
      <c r="U70" s="63">
        <f t="shared" si="47"/>
        <v>0</v>
      </c>
      <c r="V70" s="63">
        <f t="shared" si="48"/>
        <v>28925</v>
      </c>
      <c r="W70" s="63">
        <f t="shared" si="49"/>
        <v>0</v>
      </c>
      <c r="X70" s="64">
        <f t="shared" ref="X70:Y70" si="261">IF(O70&gt;0,O70/K70,0)</f>
        <v>0</v>
      </c>
      <c r="Y70" s="64">
        <f t="shared" si="261"/>
        <v>0</v>
      </c>
      <c r="Z70" s="64">
        <f t="shared" si="5"/>
        <v>0</v>
      </c>
      <c r="AA70" s="58"/>
      <c r="AB70" s="58"/>
      <c r="AC70" s="58"/>
      <c r="AD70" s="58"/>
      <c r="AE70" s="65"/>
      <c r="AF70" s="65"/>
      <c r="AG70" s="65"/>
      <c r="AH70" s="65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326">
        <f t="shared" si="64"/>
        <v>0</v>
      </c>
      <c r="BO70" s="327">
        <f t="shared" si="65"/>
        <v>0</v>
      </c>
      <c r="BP70" s="326">
        <f t="shared" si="66"/>
        <v>0</v>
      </c>
      <c r="BQ70" s="326">
        <f t="shared" si="67"/>
        <v>0</v>
      </c>
      <c r="BR70" s="326">
        <f t="shared" si="68"/>
        <v>0</v>
      </c>
      <c r="BS70" s="326">
        <f t="shared" si="69"/>
        <v>0</v>
      </c>
      <c r="BT70" s="326">
        <f t="shared" si="70"/>
        <v>28925</v>
      </c>
      <c r="BU70" s="326">
        <f t="shared" si="71"/>
        <v>0</v>
      </c>
      <c r="BV70" s="326">
        <f t="shared" si="72"/>
        <v>0</v>
      </c>
      <c r="BW70" s="326">
        <f t="shared" si="73"/>
        <v>28925</v>
      </c>
      <c r="BX70" s="20"/>
      <c r="BY70" s="20"/>
      <c r="BZ70" s="20"/>
      <c r="CA70" s="20"/>
      <c r="CB70" s="20"/>
      <c r="CC70" s="20"/>
      <c r="CD70" s="20"/>
      <c r="CE70" s="20"/>
      <c r="CF70" s="20"/>
      <c r="CG70" s="20"/>
    </row>
    <row r="71" spans="1:85" ht="15.75" customHeight="1">
      <c r="A71" s="73"/>
      <c r="B71" s="66"/>
      <c r="C71" s="90" t="s">
        <v>260</v>
      </c>
      <c r="D71" s="55" t="s">
        <v>261</v>
      </c>
      <c r="E71" s="56">
        <v>12000</v>
      </c>
      <c r="F71" s="56"/>
      <c r="G71" s="56">
        <f t="shared" si="235"/>
        <v>12000</v>
      </c>
      <c r="H71" s="56"/>
      <c r="I71" s="57">
        <f t="shared" si="236"/>
        <v>0</v>
      </c>
      <c r="J71" s="57">
        <f t="shared" si="237"/>
        <v>0</v>
      </c>
      <c r="K71" s="58"/>
      <c r="L71" s="58"/>
      <c r="M71" s="59"/>
      <c r="N71" s="59"/>
      <c r="O71" s="61">
        <f t="shared" ref="O71:Q71" si="262">AA71+AD71+AG71+AJ71+AM71+AP71+AS71+AV71+AY71+BB71+BE71+BH71</f>
        <v>0</v>
      </c>
      <c r="P71" s="61">
        <f t="shared" si="262"/>
        <v>0</v>
      </c>
      <c r="Q71" s="61">
        <f t="shared" si="262"/>
        <v>0</v>
      </c>
      <c r="R71" s="62">
        <f t="shared" ref="R71:T71" si="263">IF(BK71=0,SUM(AA71+AD71+AG71+AJ71+AM71+AP71+AS71+AV71+AY71+BB71+BE71+BH71),BK71)</f>
        <v>0</v>
      </c>
      <c r="S71" s="62">
        <f t="shared" si="263"/>
        <v>0</v>
      </c>
      <c r="T71" s="62">
        <f t="shared" si="263"/>
        <v>0</v>
      </c>
      <c r="U71" s="63">
        <f t="shared" si="47"/>
        <v>0</v>
      </c>
      <c r="V71" s="63">
        <f t="shared" si="48"/>
        <v>0</v>
      </c>
      <c r="W71" s="63">
        <f t="shared" si="49"/>
        <v>0</v>
      </c>
      <c r="X71" s="64">
        <f t="shared" ref="X71:Y71" si="264">IF(O71&gt;0,O71/K71,0)</f>
        <v>0</v>
      </c>
      <c r="Y71" s="64">
        <f t="shared" si="264"/>
        <v>0</v>
      </c>
      <c r="Z71" s="64">
        <f t="shared" si="5"/>
        <v>0</v>
      </c>
      <c r="AA71" s="58"/>
      <c r="AB71" s="58"/>
      <c r="AC71" s="58"/>
      <c r="AD71" s="58"/>
      <c r="AE71" s="65"/>
      <c r="AF71" s="65"/>
      <c r="AG71" s="65"/>
      <c r="AH71" s="65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326">
        <f t="shared" si="64"/>
        <v>0</v>
      </c>
      <c r="BO71" s="327">
        <f t="shared" si="65"/>
        <v>0</v>
      </c>
      <c r="BP71" s="326">
        <f t="shared" si="66"/>
        <v>0</v>
      </c>
      <c r="BQ71" s="326">
        <f t="shared" si="67"/>
        <v>0</v>
      </c>
      <c r="BR71" s="326">
        <f t="shared" si="68"/>
        <v>0</v>
      </c>
      <c r="BS71" s="326">
        <f t="shared" si="69"/>
        <v>0</v>
      </c>
      <c r="BT71" s="326">
        <f t="shared" si="70"/>
        <v>0</v>
      </c>
      <c r="BU71" s="326">
        <f t="shared" si="71"/>
        <v>0</v>
      </c>
      <c r="BV71" s="326">
        <f t="shared" si="72"/>
        <v>0</v>
      </c>
      <c r="BW71" s="326">
        <f t="shared" si="73"/>
        <v>0</v>
      </c>
      <c r="BX71" s="20"/>
      <c r="BY71" s="20"/>
      <c r="BZ71" s="20"/>
      <c r="CA71" s="20"/>
      <c r="CB71" s="20"/>
      <c r="CC71" s="20"/>
      <c r="CD71" s="20"/>
      <c r="CE71" s="20"/>
      <c r="CF71" s="20"/>
      <c r="CG71" s="20"/>
    </row>
    <row r="72" spans="1:85" ht="15.75" customHeight="1">
      <c r="A72" s="52"/>
      <c r="B72" s="66"/>
      <c r="C72" s="90" t="s">
        <v>262</v>
      </c>
      <c r="D72" s="55" t="s">
        <v>263</v>
      </c>
      <c r="E72" s="56">
        <v>50000</v>
      </c>
      <c r="F72" s="56"/>
      <c r="G72" s="56">
        <f t="shared" si="235"/>
        <v>50000</v>
      </c>
      <c r="H72" s="56"/>
      <c r="I72" s="57">
        <f t="shared" si="236"/>
        <v>0</v>
      </c>
      <c r="J72" s="57">
        <f t="shared" si="237"/>
        <v>0</v>
      </c>
      <c r="K72" s="58"/>
      <c r="L72" s="58"/>
      <c r="M72" s="59"/>
      <c r="N72" s="59"/>
      <c r="O72" s="61">
        <f t="shared" ref="O72:Q72" si="265">AA72+AD72+AG72+AJ72+AM72+AP72+AS72+AV72+AY72+BB72+BE72+BH72</f>
        <v>0</v>
      </c>
      <c r="P72" s="61">
        <f t="shared" si="265"/>
        <v>0</v>
      </c>
      <c r="Q72" s="61">
        <f t="shared" si="265"/>
        <v>0</v>
      </c>
      <c r="R72" s="62">
        <f t="shared" ref="R72:T72" si="266">IF(BK72=0,SUM(AA72+AD72+AG72+AJ72+AM72+AP72+AS72+AV72+AY72+BB72+BE72+BH72),BK72)</f>
        <v>0</v>
      </c>
      <c r="S72" s="62">
        <f t="shared" si="266"/>
        <v>0</v>
      </c>
      <c r="T72" s="62">
        <f t="shared" si="266"/>
        <v>0</v>
      </c>
      <c r="U72" s="63">
        <f t="shared" si="47"/>
        <v>0</v>
      </c>
      <c r="V72" s="63">
        <f t="shared" si="48"/>
        <v>0</v>
      </c>
      <c r="W72" s="63">
        <f t="shared" si="49"/>
        <v>0</v>
      </c>
      <c r="X72" s="64">
        <f t="shared" ref="X72:Y72" si="267">IF(O72&gt;0,O72/K72,0)</f>
        <v>0</v>
      </c>
      <c r="Y72" s="64">
        <f t="shared" si="267"/>
        <v>0</v>
      </c>
      <c r="Z72" s="64">
        <f t="shared" si="5"/>
        <v>0</v>
      </c>
      <c r="AA72" s="58"/>
      <c r="AB72" s="58"/>
      <c r="AC72" s="58"/>
      <c r="AD72" s="58"/>
      <c r="AE72" s="65"/>
      <c r="AF72" s="65"/>
      <c r="AG72" s="65"/>
      <c r="AH72" s="65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326">
        <f t="shared" si="64"/>
        <v>0</v>
      </c>
      <c r="BO72" s="327">
        <f t="shared" si="65"/>
        <v>0</v>
      </c>
      <c r="BP72" s="326">
        <f t="shared" si="66"/>
        <v>0</v>
      </c>
      <c r="BQ72" s="326">
        <f t="shared" si="67"/>
        <v>0</v>
      </c>
      <c r="BR72" s="326">
        <f t="shared" si="68"/>
        <v>0</v>
      </c>
      <c r="BS72" s="326">
        <f t="shared" si="69"/>
        <v>0</v>
      </c>
      <c r="BT72" s="326">
        <f t="shared" si="70"/>
        <v>0</v>
      </c>
      <c r="BU72" s="326">
        <f t="shared" si="71"/>
        <v>0</v>
      </c>
      <c r="BV72" s="326">
        <f t="shared" si="72"/>
        <v>0</v>
      </c>
      <c r="BW72" s="326">
        <f t="shared" si="73"/>
        <v>0</v>
      </c>
      <c r="BX72" s="20"/>
      <c r="BY72" s="20"/>
      <c r="BZ72" s="20"/>
      <c r="CA72" s="20"/>
      <c r="CB72" s="20"/>
      <c r="CC72" s="20"/>
      <c r="CD72" s="20"/>
      <c r="CE72" s="20"/>
      <c r="CF72" s="20"/>
      <c r="CG72" s="20"/>
    </row>
    <row r="73" spans="1:85" ht="15.75" customHeight="1">
      <c r="A73" s="52"/>
      <c r="B73" s="53" t="s">
        <v>264</v>
      </c>
      <c r="C73" s="54" t="s">
        <v>265</v>
      </c>
      <c r="D73" s="55" t="s">
        <v>266</v>
      </c>
      <c r="E73" s="56">
        <v>15000</v>
      </c>
      <c r="F73" s="56"/>
      <c r="G73" s="56">
        <f t="shared" si="235"/>
        <v>15000</v>
      </c>
      <c r="H73" s="56"/>
      <c r="I73" s="57">
        <f t="shared" si="236"/>
        <v>0</v>
      </c>
      <c r="J73" s="57">
        <f t="shared" si="237"/>
        <v>0</v>
      </c>
      <c r="K73" s="58"/>
      <c r="L73" s="58">
        <v>4129.49</v>
      </c>
      <c r="M73" s="59"/>
      <c r="N73" s="59"/>
      <c r="O73" s="61">
        <f t="shared" ref="O73:Q73" si="268">AA73+AD73+AG73+AJ73+AM73+AP73+AS73+AV73+AY73+BB73+BE73+BH73</f>
        <v>0</v>
      </c>
      <c r="P73" s="61">
        <f t="shared" si="268"/>
        <v>3609.88</v>
      </c>
      <c r="Q73" s="61">
        <f t="shared" si="268"/>
        <v>0</v>
      </c>
      <c r="R73" s="62">
        <f t="shared" ref="R73:T73" si="269">IF(BK73=0,SUM(AA73+AD73+AG73+AJ73+AM73+AP73+AS73+AV73+AY73+BB73+BE73+BH73),BK73)</f>
        <v>0</v>
      </c>
      <c r="S73" s="62">
        <f t="shared" si="269"/>
        <v>3609.88</v>
      </c>
      <c r="T73" s="62">
        <f t="shared" si="269"/>
        <v>0</v>
      </c>
      <c r="U73" s="63">
        <f t="shared" si="47"/>
        <v>0</v>
      </c>
      <c r="V73" s="63">
        <f t="shared" si="48"/>
        <v>519.60999999999967</v>
      </c>
      <c r="W73" s="63">
        <f t="shared" si="49"/>
        <v>0</v>
      </c>
      <c r="X73" s="64">
        <f t="shared" ref="X73:Y73" si="270">IF(O73&gt;0,O73/K73,0)</f>
        <v>0</v>
      </c>
      <c r="Y73" s="64">
        <f t="shared" si="270"/>
        <v>0.8741709024601102</v>
      </c>
      <c r="Z73" s="64">
        <f t="shared" si="5"/>
        <v>0</v>
      </c>
      <c r="AA73" s="58"/>
      <c r="AB73" s="58">
        <v>3609.88</v>
      </c>
      <c r="AC73" s="58"/>
      <c r="AD73" s="58"/>
      <c r="AE73" s="65"/>
      <c r="AF73" s="65"/>
      <c r="AG73" s="65"/>
      <c r="AH73" s="65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326">
        <f t="shared" si="64"/>
        <v>0</v>
      </c>
      <c r="BO73" s="327">
        <f t="shared" si="65"/>
        <v>0</v>
      </c>
      <c r="BP73" s="326">
        <f t="shared" si="66"/>
        <v>0</v>
      </c>
      <c r="BQ73" s="326">
        <f t="shared" si="67"/>
        <v>0</v>
      </c>
      <c r="BR73" s="326">
        <f t="shared" si="68"/>
        <v>0</v>
      </c>
      <c r="BS73" s="326">
        <f t="shared" si="69"/>
        <v>0</v>
      </c>
      <c r="BT73" s="326">
        <f t="shared" si="70"/>
        <v>519.60999999999967</v>
      </c>
      <c r="BU73" s="326">
        <f t="shared" si="71"/>
        <v>0</v>
      </c>
      <c r="BV73" s="326">
        <f t="shared" si="72"/>
        <v>0</v>
      </c>
      <c r="BW73" s="326">
        <f t="shared" si="73"/>
        <v>519.60999999999967</v>
      </c>
      <c r="BX73" s="20"/>
      <c r="BY73" s="20"/>
      <c r="BZ73" s="20"/>
      <c r="CA73" s="20"/>
      <c r="CB73" s="20"/>
      <c r="CC73" s="20"/>
      <c r="CD73" s="20"/>
      <c r="CE73" s="20"/>
      <c r="CF73" s="20"/>
      <c r="CG73" s="20"/>
    </row>
    <row r="74" spans="1:85" ht="15" customHeight="1">
      <c r="A74" s="85"/>
      <c r="B74" s="53" t="s">
        <v>267</v>
      </c>
      <c r="C74" s="54" t="s">
        <v>268</v>
      </c>
      <c r="D74" s="55" t="s">
        <v>269</v>
      </c>
      <c r="E74" s="56">
        <v>10000</v>
      </c>
      <c r="F74" s="56"/>
      <c r="G74" s="56">
        <f t="shared" si="235"/>
        <v>10000</v>
      </c>
      <c r="H74" s="56"/>
      <c r="I74" s="57">
        <f t="shared" si="236"/>
        <v>0</v>
      </c>
      <c r="J74" s="57">
        <f t="shared" si="237"/>
        <v>0</v>
      </c>
      <c r="K74" s="58"/>
      <c r="L74" s="58">
        <v>3700.55</v>
      </c>
      <c r="M74" s="58"/>
      <c r="N74" s="58"/>
      <c r="O74" s="61">
        <f t="shared" ref="O74:Q74" si="271">AA74+AD74+AG74+AJ74+AM74+AP74+AS74+AV74+AY74+BB74+BE74+BH74</f>
        <v>0</v>
      </c>
      <c r="P74" s="61">
        <f t="shared" si="271"/>
        <v>683.8</v>
      </c>
      <c r="Q74" s="61">
        <f t="shared" si="271"/>
        <v>0</v>
      </c>
      <c r="R74" s="62">
        <f t="shared" ref="R74:T74" si="272">IF(BK74=0,SUM(AA74+AD74+AG74+AJ74+AM74+AP74+AS74+AV74+AY74+BB74+BE74+BH74),BK74)</f>
        <v>0</v>
      </c>
      <c r="S74" s="62">
        <f t="shared" si="272"/>
        <v>683.8</v>
      </c>
      <c r="T74" s="62">
        <f t="shared" si="272"/>
        <v>0</v>
      </c>
      <c r="U74" s="63">
        <f t="shared" si="47"/>
        <v>0</v>
      </c>
      <c r="V74" s="63">
        <f t="shared" si="48"/>
        <v>3016.75</v>
      </c>
      <c r="W74" s="63">
        <f t="shared" si="49"/>
        <v>0</v>
      </c>
      <c r="X74" s="64">
        <f t="shared" ref="X74:Y74" si="273">IF(O74&gt;0,O74/K74,0)</f>
        <v>0</v>
      </c>
      <c r="Y74" s="64">
        <f t="shared" si="273"/>
        <v>0.18478334301657859</v>
      </c>
      <c r="Z74" s="64">
        <f t="shared" si="5"/>
        <v>0</v>
      </c>
      <c r="AA74" s="58"/>
      <c r="AB74" s="58">
        <v>263</v>
      </c>
      <c r="AC74" s="58"/>
      <c r="AD74" s="58"/>
      <c r="AE74" s="65"/>
      <c r="AF74" s="65"/>
      <c r="AG74" s="65"/>
      <c r="AH74" s="65">
        <v>420.8</v>
      </c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326">
        <f t="shared" ref="BN74:BN95" si="274">IF(O74-BK74&gt;0,O74-BK74,0)</f>
        <v>0</v>
      </c>
      <c r="BO74" s="327">
        <f t="shared" ref="BO74:BO95" si="275">IF(Q74-BM74&gt;0,Q74-BM74,0)</f>
        <v>0</v>
      </c>
      <c r="BP74" s="326">
        <f t="shared" ref="BP74:BP95" si="276">IF(BN74+BO74&gt;0,BN74+BO74,0)</f>
        <v>0</v>
      </c>
      <c r="BQ74" s="326">
        <f t="shared" ref="BQ74:BQ95" si="277">IF(U74=0,0,U74)</f>
        <v>0</v>
      </c>
      <c r="BR74" s="326">
        <f t="shared" ref="BR74:BR95" si="278">IF(W74=0,0,W74)</f>
        <v>0</v>
      </c>
      <c r="BS74" s="326">
        <f t="shared" ref="BS74:BS95" si="279">IF(BQ74+BR74&gt;0,BQ74+BR74,0)</f>
        <v>0</v>
      </c>
      <c r="BT74" s="326">
        <f t="shared" ref="BT74:BT95" si="280">IF(V74&gt;0,V74,0)</f>
        <v>3016.75</v>
      </c>
      <c r="BU74" s="326">
        <f t="shared" ref="BU74:BU95" si="281">IF(BP74=0,0,BP74)</f>
        <v>0</v>
      </c>
      <c r="BV74" s="326">
        <f t="shared" ref="BV74:BV95" si="282">IF(BS74=0,0,BS74)</f>
        <v>0</v>
      </c>
      <c r="BW74" s="326">
        <f t="shared" ref="BW74:BW95" si="283">IF(BP74+BT74&gt;0,BP74+BT74,0)</f>
        <v>3016.75</v>
      </c>
      <c r="BX74" s="20"/>
      <c r="BY74" s="20"/>
      <c r="BZ74" s="20"/>
      <c r="CA74" s="20"/>
      <c r="CB74" s="20"/>
      <c r="CC74" s="20"/>
      <c r="CD74" s="20"/>
      <c r="CE74" s="20"/>
      <c r="CF74" s="20"/>
      <c r="CG74" s="20"/>
    </row>
    <row r="75" spans="1:85" ht="15.75" customHeight="1">
      <c r="A75" s="86"/>
      <c r="B75" s="87" t="s">
        <v>270</v>
      </c>
      <c r="C75" s="54" t="s">
        <v>271</v>
      </c>
      <c r="D75" s="55" t="s">
        <v>272</v>
      </c>
      <c r="E75" s="56"/>
      <c r="F75" s="56"/>
      <c r="G75" s="56">
        <f t="shared" si="235"/>
        <v>0</v>
      </c>
      <c r="H75" s="56"/>
      <c r="I75" s="57">
        <f t="shared" si="236"/>
        <v>0</v>
      </c>
      <c r="J75" s="57">
        <f t="shared" si="237"/>
        <v>0</v>
      </c>
      <c r="K75" s="58"/>
      <c r="L75" s="58">
        <v>8509.1</v>
      </c>
      <c r="M75" s="58"/>
      <c r="N75" s="58"/>
      <c r="O75" s="61">
        <f t="shared" ref="O75:Q75" si="284">AA75+AD75+AG75+AJ75+AM75+AP75+AS75+AV75+AY75+BB75+BE75+BH75</f>
        <v>0</v>
      </c>
      <c r="P75" s="61">
        <f t="shared" si="284"/>
        <v>7720.0599999999995</v>
      </c>
      <c r="Q75" s="61">
        <f t="shared" si="284"/>
        <v>0</v>
      </c>
      <c r="R75" s="62">
        <f t="shared" ref="R75:T75" si="285">IF(BK75=0,SUM(AA75+AD75+AG75+AJ75+AM75+AP75+AS75+AV75+AY75+BB75+BE75+BH75),BK75)</f>
        <v>0</v>
      </c>
      <c r="S75" s="62">
        <f t="shared" si="285"/>
        <v>7720.0599999999995</v>
      </c>
      <c r="T75" s="62">
        <f t="shared" si="285"/>
        <v>0</v>
      </c>
      <c r="U75" s="63">
        <f t="shared" si="47"/>
        <v>0</v>
      </c>
      <c r="V75" s="63">
        <f t="shared" si="48"/>
        <v>789.04000000000087</v>
      </c>
      <c r="W75" s="63">
        <f t="shared" si="49"/>
        <v>0</v>
      </c>
      <c r="X75" s="64">
        <f t="shared" ref="X75:Y75" si="286">IF(O75&gt;0,O75/K75,0)</f>
        <v>0</v>
      </c>
      <c r="Y75" s="64">
        <f t="shared" si="286"/>
        <v>0.90727103924034258</v>
      </c>
      <c r="Z75" s="64">
        <f t="shared" si="5"/>
        <v>0</v>
      </c>
      <c r="AA75" s="58"/>
      <c r="AB75" s="58">
        <v>2185.42</v>
      </c>
      <c r="AC75" s="58"/>
      <c r="AD75" s="58"/>
      <c r="AE75" s="65"/>
      <c r="AF75" s="65"/>
      <c r="AG75" s="65"/>
      <c r="AH75" s="58">
        <f>1804.63+1924.74+1805.27</f>
        <v>5534.6399999999994</v>
      </c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326">
        <f t="shared" si="274"/>
        <v>0</v>
      </c>
      <c r="BO75" s="327">
        <f t="shared" si="275"/>
        <v>0</v>
      </c>
      <c r="BP75" s="326">
        <f t="shared" si="276"/>
        <v>0</v>
      </c>
      <c r="BQ75" s="326">
        <f t="shared" si="277"/>
        <v>0</v>
      </c>
      <c r="BR75" s="326">
        <f t="shared" si="278"/>
        <v>0</v>
      </c>
      <c r="BS75" s="326">
        <f t="shared" si="279"/>
        <v>0</v>
      </c>
      <c r="BT75" s="326">
        <f t="shared" si="280"/>
        <v>789.04000000000087</v>
      </c>
      <c r="BU75" s="326">
        <f t="shared" si="281"/>
        <v>0</v>
      </c>
      <c r="BV75" s="326">
        <f t="shared" si="282"/>
        <v>0</v>
      </c>
      <c r="BW75" s="326">
        <f t="shared" si="283"/>
        <v>789.04000000000087</v>
      </c>
      <c r="BX75" s="20"/>
      <c r="BY75" s="20"/>
      <c r="BZ75" s="20"/>
      <c r="CA75" s="20"/>
      <c r="CB75" s="20"/>
      <c r="CC75" s="20"/>
      <c r="CD75" s="20"/>
      <c r="CE75" s="20"/>
      <c r="CF75" s="20"/>
      <c r="CG75" s="20"/>
    </row>
    <row r="76" spans="1:85" ht="15.75" customHeight="1">
      <c r="A76" s="102" t="s">
        <v>273</v>
      </c>
      <c r="B76" s="53" t="s">
        <v>274</v>
      </c>
      <c r="C76" s="94" t="s">
        <v>275</v>
      </c>
      <c r="D76" s="95" t="s">
        <v>276</v>
      </c>
      <c r="E76" s="96">
        <v>35000</v>
      </c>
      <c r="F76" s="96"/>
      <c r="G76" s="56">
        <f t="shared" si="235"/>
        <v>35000</v>
      </c>
      <c r="H76" s="56"/>
      <c r="I76" s="57">
        <f t="shared" si="236"/>
        <v>1.0275428571428571</v>
      </c>
      <c r="J76" s="57">
        <f t="shared" si="237"/>
        <v>0</v>
      </c>
      <c r="K76" s="58">
        <v>35964</v>
      </c>
      <c r="L76" s="58">
        <v>5287.8</v>
      </c>
      <c r="M76" s="58"/>
      <c r="N76" s="58"/>
      <c r="O76" s="61">
        <f t="shared" ref="O76:Q76" si="287">AA76+AD76+AG76+AJ76+AM76+AP76+AS76+AV76+AY76+BB76+BE76+BH76</f>
        <v>0</v>
      </c>
      <c r="P76" s="61">
        <f t="shared" si="287"/>
        <v>5287.8</v>
      </c>
      <c r="Q76" s="61">
        <f t="shared" si="287"/>
        <v>0</v>
      </c>
      <c r="R76" s="62">
        <f t="shared" ref="R76:T76" si="288">IF(BK76=0,SUM(AA76+AD76+AG76+AJ76+AM76+AP76+AS76+AV76+AY76+BB76+BE76+BH76),BK76)</f>
        <v>0</v>
      </c>
      <c r="S76" s="62">
        <f t="shared" si="288"/>
        <v>5287.8</v>
      </c>
      <c r="T76" s="62">
        <f t="shared" si="288"/>
        <v>0</v>
      </c>
      <c r="U76" s="63">
        <f t="shared" si="47"/>
        <v>35964</v>
      </c>
      <c r="V76" s="63">
        <f t="shared" si="48"/>
        <v>0</v>
      </c>
      <c r="W76" s="63">
        <f t="shared" si="49"/>
        <v>0</v>
      </c>
      <c r="X76" s="64">
        <f t="shared" ref="X76:Y76" si="289">IF(O76&gt;0,O76/K76,0)</f>
        <v>0</v>
      </c>
      <c r="Y76" s="64">
        <f t="shared" si="289"/>
        <v>1</v>
      </c>
      <c r="Z76" s="64">
        <f t="shared" si="5"/>
        <v>0</v>
      </c>
      <c r="AA76" s="58"/>
      <c r="AB76" s="58"/>
      <c r="AC76" s="58"/>
      <c r="AD76" s="58"/>
      <c r="AE76" s="65">
        <f>2643.9+2643.9</f>
        <v>5287.8</v>
      </c>
      <c r="AF76" s="65"/>
      <c r="AG76" s="65"/>
      <c r="AH76" s="65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326">
        <f t="shared" si="274"/>
        <v>0</v>
      </c>
      <c r="BO76" s="327">
        <f t="shared" si="275"/>
        <v>0</v>
      </c>
      <c r="BP76" s="326">
        <f t="shared" si="276"/>
        <v>0</v>
      </c>
      <c r="BQ76" s="326">
        <f t="shared" si="277"/>
        <v>35964</v>
      </c>
      <c r="BR76" s="326">
        <f t="shared" si="278"/>
        <v>0</v>
      </c>
      <c r="BS76" s="326">
        <f t="shared" si="279"/>
        <v>35964</v>
      </c>
      <c r="BT76" s="326">
        <f t="shared" si="280"/>
        <v>0</v>
      </c>
      <c r="BU76" s="326">
        <f t="shared" si="281"/>
        <v>0</v>
      </c>
      <c r="BV76" s="326">
        <f t="shared" si="282"/>
        <v>35964</v>
      </c>
      <c r="BW76" s="326">
        <f t="shared" si="283"/>
        <v>0</v>
      </c>
      <c r="BX76" s="20"/>
      <c r="BY76" s="20"/>
      <c r="BZ76" s="20"/>
      <c r="CA76" s="20"/>
      <c r="CB76" s="20"/>
      <c r="CC76" s="20"/>
      <c r="CD76" s="20"/>
      <c r="CE76" s="20"/>
      <c r="CF76" s="20"/>
      <c r="CG76" s="20"/>
    </row>
    <row r="77" spans="1:85" ht="15.75" customHeight="1">
      <c r="A77" s="52"/>
      <c r="B77" s="66"/>
      <c r="C77" s="94"/>
      <c r="D77" s="95"/>
      <c r="E77" s="103"/>
      <c r="F77" s="103"/>
      <c r="G77" s="56">
        <f t="shared" si="235"/>
        <v>0</v>
      </c>
      <c r="H77" s="56"/>
      <c r="I77" s="57">
        <f t="shared" ref="I77" si="290">IF(G77&gt;0,K77/G77,0)</f>
        <v>0</v>
      </c>
      <c r="J77" s="57">
        <f t="shared" ref="J77" si="291">IF(G77&gt;0,O77/G77,0)</f>
        <v>0</v>
      </c>
      <c r="K77" s="58"/>
      <c r="L77" s="58"/>
      <c r="M77" s="58"/>
      <c r="N77" s="58"/>
      <c r="O77" s="61">
        <f t="shared" ref="O77" si="292">AA77+AD77+AG77+AJ77+AM77+AP77+AS77+AV77+AY77+BB77+BE77+BH77</f>
        <v>0</v>
      </c>
      <c r="P77" s="61">
        <f t="shared" ref="P77" si="293">AB77+AE77+AH77+AK77+AN77+AQ77+AT77+AW77+AZ77+BC77+BF77+BI77</f>
        <v>0</v>
      </c>
      <c r="Q77" s="61">
        <f t="shared" ref="Q77" si="294">AC77+AF77+AI77+AL77+AO77+AR77+AU77+AX77+BA77+BD77+BG77+BJ77</f>
        <v>0</v>
      </c>
      <c r="R77" s="62">
        <f t="shared" ref="R77" si="295">IF(BK77=0,SUM(AA77+AD77+AG77+AJ77+AM77+AP77+AS77+AV77+AY77+BB77+BE77+BH77),BK77)</f>
        <v>0</v>
      </c>
      <c r="S77" s="62">
        <f t="shared" ref="S77" si="296">IF(BL77=0,SUM(AB77+AE77+AH77+AK77+AN77+AQ77+AT77+AW77+AZ77+BC77+BF77+BI77),BL77)</f>
        <v>0</v>
      </c>
      <c r="T77" s="62">
        <f t="shared" ref="T77" si="297">IF(BM77=0,SUM(AC77+AF77+AI77+AL77+AO77+AR77+AU77+AX77+BA77+BD77+BG77+BJ77),BM77)</f>
        <v>0</v>
      </c>
      <c r="U77" s="63">
        <f t="shared" ref="U77" si="298">K77-O77</f>
        <v>0</v>
      </c>
      <c r="V77" s="63">
        <f t="shared" ref="V77" si="299">L77-P77-M77</f>
        <v>0</v>
      </c>
      <c r="W77" s="63">
        <f t="shared" ref="W77" si="300">N77-Q77</f>
        <v>0</v>
      </c>
      <c r="X77" s="64">
        <f t="shared" ref="X77" si="301">IF(O77&gt;0,O77/K77,0)</f>
        <v>0</v>
      </c>
      <c r="Y77" s="64">
        <f t="shared" ref="Y77" si="302">IF(P77&gt;0,P77/L77,0)</f>
        <v>0</v>
      </c>
      <c r="Z77" s="64">
        <f t="shared" ref="Z77" si="303">IF(Q77&gt;0,Q77/N77,0)</f>
        <v>0</v>
      </c>
      <c r="AA77" s="58"/>
      <c r="AB77" s="58"/>
      <c r="AC77" s="58"/>
      <c r="AD77" s="58"/>
      <c r="AE77" s="65"/>
      <c r="AF77" s="65"/>
      <c r="AG77" s="65"/>
      <c r="AH77" s="65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326">
        <f t="shared" si="274"/>
        <v>0</v>
      </c>
      <c r="BO77" s="327">
        <f t="shared" si="275"/>
        <v>0</v>
      </c>
      <c r="BP77" s="326">
        <f t="shared" si="276"/>
        <v>0</v>
      </c>
      <c r="BQ77" s="326">
        <f t="shared" si="277"/>
        <v>0</v>
      </c>
      <c r="BR77" s="326">
        <f t="shared" si="278"/>
        <v>0</v>
      </c>
      <c r="BS77" s="326">
        <f t="shared" si="279"/>
        <v>0</v>
      </c>
      <c r="BT77" s="326">
        <f t="shared" si="280"/>
        <v>0</v>
      </c>
      <c r="BU77" s="326">
        <f t="shared" si="281"/>
        <v>0</v>
      </c>
      <c r="BV77" s="326">
        <f t="shared" si="282"/>
        <v>0</v>
      </c>
      <c r="BW77" s="326">
        <f t="shared" si="283"/>
        <v>0</v>
      </c>
      <c r="BX77" s="20"/>
      <c r="BY77" s="20"/>
      <c r="BZ77" s="20"/>
      <c r="CA77" s="20"/>
      <c r="CB77" s="20"/>
      <c r="CC77" s="20"/>
      <c r="CD77" s="20"/>
      <c r="CE77" s="20"/>
      <c r="CF77" s="20"/>
      <c r="CG77" s="20"/>
    </row>
    <row r="78" spans="1:85" ht="15.75" customHeight="1">
      <c r="A78" s="52"/>
      <c r="B78" s="66"/>
      <c r="C78" s="54" t="s">
        <v>277</v>
      </c>
      <c r="D78" s="55" t="s">
        <v>278</v>
      </c>
      <c r="E78" s="56">
        <v>6000</v>
      </c>
      <c r="F78" s="56"/>
      <c r="G78" s="56">
        <f t="shared" ref="G78:G95" si="304">E78-F78</f>
        <v>6000</v>
      </c>
      <c r="H78" s="56"/>
      <c r="I78" s="57">
        <f t="shared" ref="I78:I95" si="305">IF(G78&gt;0,K78/G78,0)</f>
        <v>0</v>
      </c>
      <c r="J78" s="57">
        <f t="shared" ref="J78:J95" si="306">IF(G78&gt;0,O78/G78,0)</f>
        <v>0</v>
      </c>
      <c r="K78" s="58"/>
      <c r="L78" s="58"/>
      <c r="M78" s="58"/>
      <c r="N78" s="58"/>
      <c r="O78" s="61">
        <f t="shared" ref="O78:Q78" si="307">AA78+AD78+AG78+AJ78+AM78+AP78+AS78+AV78+AY78+BB78+BE78+BH78</f>
        <v>0</v>
      </c>
      <c r="P78" s="61">
        <f t="shared" si="307"/>
        <v>0</v>
      </c>
      <c r="Q78" s="61">
        <f t="shared" si="307"/>
        <v>0</v>
      </c>
      <c r="R78" s="62">
        <f t="shared" ref="R78:T78" si="308">IF(BK78=0,SUM(AA78+AD78+AG78+AJ78+AM78+AP78+AS78+AV78+AY78+BB78+BE78+BH78),BK78)</f>
        <v>0</v>
      </c>
      <c r="S78" s="62">
        <f t="shared" si="308"/>
        <v>0</v>
      </c>
      <c r="T78" s="62">
        <f t="shared" si="308"/>
        <v>0</v>
      </c>
      <c r="U78" s="63">
        <f t="shared" ref="U78:U95" si="309">K78-O78</f>
        <v>0</v>
      </c>
      <c r="V78" s="63">
        <f t="shared" ref="V78:V95" si="310">L78-P78-M78</f>
        <v>0</v>
      </c>
      <c r="W78" s="63">
        <f t="shared" ref="W78:W95" si="311">N78-Q78</f>
        <v>0</v>
      </c>
      <c r="X78" s="64">
        <f t="shared" ref="X78:Y78" si="312">IF(O78&gt;0,O78/K78,0)</f>
        <v>0</v>
      </c>
      <c r="Y78" s="64">
        <f t="shared" si="312"/>
        <v>0</v>
      </c>
      <c r="Z78" s="64">
        <f t="shared" ref="Z78:Z114" si="313">IF(Q78&gt;0,Q78/N78,0)</f>
        <v>0</v>
      </c>
      <c r="AA78" s="58"/>
      <c r="AB78" s="58"/>
      <c r="AC78" s="58"/>
      <c r="AD78" s="58"/>
      <c r="AE78" s="65"/>
      <c r="AF78" s="65"/>
      <c r="AG78" s="65"/>
      <c r="AH78" s="65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326">
        <f t="shared" si="274"/>
        <v>0</v>
      </c>
      <c r="BO78" s="327">
        <f t="shared" si="275"/>
        <v>0</v>
      </c>
      <c r="BP78" s="326">
        <f t="shared" si="276"/>
        <v>0</v>
      </c>
      <c r="BQ78" s="326">
        <f t="shared" si="277"/>
        <v>0</v>
      </c>
      <c r="BR78" s="326">
        <f t="shared" si="278"/>
        <v>0</v>
      </c>
      <c r="BS78" s="326">
        <f t="shared" si="279"/>
        <v>0</v>
      </c>
      <c r="BT78" s="326">
        <f t="shared" si="280"/>
        <v>0</v>
      </c>
      <c r="BU78" s="326">
        <f t="shared" si="281"/>
        <v>0</v>
      </c>
      <c r="BV78" s="326">
        <f t="shared" si="282"/>
        <v>0</v>
      </c>
      <c r="BW78" s="326">
        <f t="shared" si="283"/>
        <v>0</v>
      </c>
      <c r="BX78" s="20"/>
      <c r="BY78" s="20"/>
      <c r="BZ78" s="20"/>
      <c r="CA78" s="20"/>
      <c r="CB78" s="20"/>
      <c r="CC78" s="20"/>
      <c r="CD78" s="20"/>
      <c r="CE78" s="20"/>
      <c r="CF78" s="20"/>
      <c r="CG78" s="20"/>
    </row>
    <row r="79" spans="1:85" ht="15.75" customHeight="1">
      <c r="A79" s="86"/>
      <c r="B79" s="87" t="s">
        <v>279</v>
      </c>
      <c r="C79" s="54" t="s">
        <v>280</v>
      </c>
      <c r="D79" s="55" t="s">
        <v>281</v>
      </c>
      <c r="E79" s="56">
        <v>5000</v>
      </c>
      <c r="F79" s="56"/>
      <c r="G79" s="56">
        <f t="shared" si="304"/>
        <v>5000</v>
      </c>
      <c r="H79" s="56"/>
      <c r="I79" s="57">
        <f t="shared" si="305"/>
        <v>0</v>
      </c>
      <c r="J79" s="57">
        <f t="shared" si="306"/>
        <v>0</v>
      </c>
      <c r="K79" s="58"/>
      <c r="L79" s="58">
        <v>2113.5700000000002</v>
      </c>
      <c r="M79" s="58"/>
      <c r="N79" s="58"/>
      <c r="O79" s="61">
        <f t="shared" ref="O79:Q79" si="314">AA79+AD79+AG79+AJ79+AM79+AP79+AS79+AV79+AY79+BB79+BE79+BH79</f>
        <v>0</v>
      </c>
      <c r="P79" s="61">
        <f t="shared" si="314"/>
        <v>719.54</v>
      </c>
      <c r="Q79" s="61">
        <f t="shared" si="314"/>
        <v>0</v>
      </c>
      <c r="R79" s="62">
        <f t="shared" ref="R79:T79" si="315">IF(BK79=0,SUM(AA79+AD79+AG79+AJ79+AM79+AP79+AS79+AV79+AY79+BB79+BE79+BH79),BK79)</f>
        <v>0</v>
      </c>
      <c r="S79" s="62">
        <f t="shared" si="315"/>
        <v>719.54</v>
      </c>
      <c r="T79" s="62">
        <f t="shared" si="315"/>
        <v>0</v>
      </c>
      <c r="U79" s="63">
        <f t="shared" si="309"/>
        <v>0</v>
      </c>
      <c r="V79" s="63">
        <f t="shared" si="310"/>
        <v>1394.0300000000002</v>
      </c>
      <c r="W79" s="63">
        <f t="shared" si="311"/>
        <v>0</v>
      </c>
      <c r="X79" s="64">
        <f t="shared" ref="X79:Y79" si="316">IF(O79&gt;0,O79/K79,0)</f>
        <v>0</v>
      </c>
      <c r="Y79" s="64">
        <f t="shared" si="316"/>
        <v>0.34043821590957474</v>
      </c>
      <c r="Z79" s="64">
        <f t="shared" si="313"/>
        <v>0</v>
      </c>
      <c r="AA79" s="58"/>
      <c r="AB79" s="58">
        <v>497.8</v>
      </c>
      <c r="AC79" s="58"/>
      <c r="AD79" s="58"/>
      <c r="AE79" s="65">
        <v>95.24</v>
      </c>
      <c r="AF79" s="65"/>
      <c r="AG79" s="65"/>
      <c r="AH79" s="58">
        <v>126.5</v>
      </c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326">
        <f t="shared" si="274"/>
        <v>0</v>
      </c>
      <c r="BO79" s="327">
        <f t="shared" si="275"/>
        <v>0</v>
      </c>
      <c r="BP79" s="326">
        <f t="shared" si="276"/>
        <v>0</v>
      </c>
      <c r="BQ79" s="326">
        <f t="shared" si="277"/>
        <v>0</v>
      </c>
      <c r="BR79" s="326">
        <f t="shared" si="278"/>
        <v>0</v>
      </c>
      <c r="BS79" s="326">
        <f t="shared" si="279"/>
        <v>0</v>
      </c>
      <c r="BT79" s="326">
        <f t="shared" si="280"/>
        <v>1394.0300000000002</v>
      </c>
      <c r="BU79" s="326">
        <f t="shared" si="281"/>
        <v>0</v>
      </c>
      <c r="BV79" s="326">
        <f t="shared" si="282"/>
        <v>0</v>
      </c>
      <c r="BW79" s="326">
        <f t="shared" si="283"/>
        <v>1394.0300000000002</v>
      </c>
      <c r="BX79" s="20"/>
      <c r="BY79" s="20"/>
      <c r="BZ79" s="20"/>
      <c r="CA79" s="20"/>
      <c r="CB79" s="20"/>
      <c r="CC79" s="20"/>
      <c r="CD79" s="20"/>
      <c r="CE79" s="20"/>
      <c r="CF79" s="20"/>
      <c r="CG79" s="20"/>
    </row>
    <row r="80" spans="1:85" ht="15.75" customHeight="1">
      <c r="A80" s="86" t="s">
        <v>282</v>
      </c>
      <c r="B80" s="88" t="s">
        <v>283</v>
      </c>
      <c r="C80" s="54" t="s">
        <v>284</v>
      </c>
      <c r="D80" s="55" t="s">
        <v>285</v>
      </c>
      <c r="E80" s="56">
        <v>3000</v>
      </c>
      <c r="F80" s="56"/>
      <c r="G80" s="56">
        <f t="shared" si="304"/>
        <v>3000</v>
      </c>
      <c r="H80" s="56"/>
      <c r="I80" s="57">
        <f t="shared" si="305"/>
        <v>0.83333333333333337</v>
      </c>
      <c r="J80" s="57">
        <f t="shared" si="306"/>
        <v>0.28201666666666669</v>
      </c>
      <c r="K80" s="58">
        <v>2500</v>
      </c>
      <c r="L80" s="58">
        <v>432.87</v>
      </c>
      <c r="M80" s="58"/>
      <c r="N80" s="58"/>
      <c r="O80" s="61">
        <f t="shared" ref="O80:Q80" si="317">AA80+AD80+AG80+AJ80+AM80+AP80+AS80+AV80+AY80+BB80+BE80+BH80</f>
        <v>846.05000000000007</v>
      </c>
      <c r="P80" s="61">
        <f t="shared" si="317"/>
        <v>432.84000000000003</v>
      </c>
      <c r="Q80" s="61">
        <f t="shared" si="317"/>
        <v>0</v>
      </c>
      <c r="R80" s="62">
        <f t="shared" ref="R80:T80" si="318">IF(BK80=0,SUM(AA80+AD80+AG80+AJ80+AM80+AP80+AS80+AV80+AY80+BB80+BE80+BH80),BK80)</f>
        <v>846.05000000000007</v>
      </c>
      <c r="S80" s="62">
        <f t="shared" si="318"/>
        <v>432.84000000000003</v>
      </c>
      <c r="T80" s="62">
        <f t="shared" si="318"/>
        <v>0</v>
      </c>
      <c r="U80" s="63">
        <f t="shared" si="309"/>
        <v>1653.9499999999998</v>
      </c>
      <c r="V80" s="63">
        <f t="shared" si="310"/>
        <v>2.9999999999972715E-2</v>
      </c>
      <c r="W80" s="63">
        <f t="shared" si="311"/>
        <v>0</v>
      </c>
      <c r="X80" s="64">
        <f t="shared" ref="X80:Y80" si="319">IF(O80&gt;0,O80/K80,0)</f>
        <v>0.33842000000000005</v>
      </c>
      <c r="Y80" s="64">
        <f t="shared" si="319"/>
        <v>0.99993069512786759</v>
      </c>
      <c r="Z80" s="64">
        <f t="shared" si="313"/>
        <v>0</v>
      </c>
      <c r="AA80" s="58"/>
      <c r="AB80" s="58">
        <v>255.71</v>
      </c>
      <c r="AC80" s="58"/>
      <c r="AD80" s="58">
        <v>135.97999999999999</v>
      </c>
      <c r="AE80" s="65">
        <f>155.55+21.61</f>
        <v>177.16000000000003</v>
      </c>
      <c r="AF80" s="65"/>
      <c r="AG80" s="104">
        <f>-135.98+135.95+710.1</f>
        <v>710.07</v>
      </c>
      <c r="AH80" s="65">
        <f>(-21.61+21.58)</f>
        <v>-3.0000000000001137E-2</v>
      </c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326">
        <f t="shared" si="274"/>
        <v>846.05000000000007</v>
      </c>
      <c r="BO80" s="327">
        <f t="shared" si="275"/>
        <v>0</v>
      </c>
      <c r="BP80" s="326">
        <f t="shared" si="276"/>
        <v>846.05000000000007</v>
      </c>
      <c r="BQ80" s="326">
        <f t="shared" si="277"/>
        <v>1653.9499999999998</v>
      </c>
      <c r="BR80" s="326">
        <f t="shared" si="278"/>
        <v>0</v>
      </c>
      <c r="BS80" s="326">
        <f t="shared" si="279"/>
        <v>1653.9499999999998</v>
      </c>
      <c r="BT80" s="326">
        <f t="shared" si="280"/>
        <v>2.9999999999972715E-2</v>
      </c>
      <c r="BU80" s="326">
        <f t="shared" si="281"/>
        <v>846.05000000000007</v>
      </c>
      <c r="BV80" s="326">
        <f t="shared" si="282"/>
        <v>1653.9499999999998</v>
      </c>
      <c r="BW80" s="326">
        <f t="shared" si="283"/>
        <v>846.08</v>
      </c>
      <c r="BX80" s="20"/>
      <c r="BY80" s="20"/>
      <c r="BZ80" s="20"/>
      <c r="CA80" s="20"/>
      <c r="CB80" s="20"/>
      <c r="CC80" s="20"/>
      <c r="CD80" s="20"/>
      <c r="CE80" s="20"/>
      <c r="CF80" s="20"/>
      <c r="CG80" s="20"/>
    </row>
    <row r="81" spans="1:85" ht="15.75" customHeight="1">
      <c r="A81" s="52"/>
      <c r="B81" s="66"/>
      <c r="C81" s="54" t="s">
        <v>286</v>
      </c>
      <c r="D81" s="55" t="s">
        <v>287</v>
      </c>
      <c r="E81" s="56"/>
      <c r="F81" s="56"/>
      <c r="G81" s="56">
        <f t="shared" si="304"/>
        <v>0</v>
      </c>
      <c r="H81" s="56">
        <v>250000</v>
      </c>
      <c r="I81" s="57">
        <f t="shared" si="305"/>
        <v>0</v>
      </c>
      <c r="J81" s="57">
        <f t="shared" si="306"/>
        <v>0</v>
      </c>
      <c r="K81" s="58"/>
      <c r="L81" s="58"/>
      <c r="M81" s="59"/>
      <c r="N81" s="59"/>
      <c r="O81" s="61">
        <f t="shared" ref="O81:Q81" si="320">AA81+AD81+AG81+AJ81+AM81+AP81+AS81+AV81+AY81+BB81+BE81+BH81</f>
        <v>0</v>
      </c>
      <c r="P81" s="61">
        <f t="shared" si="320"/>
        <v>0</v>
      </c>
      <c r="Q81" s="61">
        <f t="shared" si="320"/>
        <v>0</v>
      </c>
      <c r="R81" s="62">
        <f t="shared" ref="R81:T81" si="321">IF(BK81=0,SUM(AA81+AD81+AG81+AJ81+AM81+AP81+AS81+AV81+AY81+BB81+BE81+BH81),BK81)</f>
        <v>0</v>
      </c>
      <c r="S81" s="62">
        <f t="shared" si="321"/>
        <v>0</v>
      </c>
      <c r="T81" s="62">
        <f t="shared" si="321"/>
        <v>0</v>
      </c>
      <c r="U81" s="63">
        <f t="shared" si="309"/>
        <v>0</v>
      </c>
      <c r="V81" s="63">
        <f t="shared" si="310"/>
        <v>0</v>
      </c>
      <c r="W81" s="63">
        <f t="shared" si="311"/>
        <v>0</v>
      </c>
      <c r="X81" s="64">
        <f t="shared" ref="X81:Y81" si="322">IF(O81&gt;0,O81/K81,0)</f>
        <v>0</v>
      </c>
      <c r="Y81" s="64">
        <f t="shared" si="322"/>
        <v>0</v>
      </c>
      <c r="Z81" s="64">
        <f t="shared" si="313"/>
        <v>0</v>
      </c>
      <c r="AA81" s="58"/>
      <c r="AB81" s="58"/>
      <c r="AC81" s="58"/>
      <c r="AD81" s="58"/>
      <c r="AE81" s="65"/>
      <c r="AF81" s="65"/>
      <c r="AG81" s="65"/>
      <c r="AH81" s="65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326">
        <f t="shared" si="274"/>
        <v>0</v>
      </c>
      <c r="BO81" s="327">
        <f t="shared" si="275"/>
        <v>0</v>
      </c>
      <c r="BP81" s="326">
        <f t="shared" si="276"/>
        <v>0</v>
      </c>
      <c r="BQ81" s="326">
        <f t="shared" si="277"/>
        <v>0</v>
      </c>
      <c r="BR81" s="326">
        <f t="shared" si="278"/>
        <v>0</v>
      </c>
      <c r="BS81" s="326">
        <f t="shared" si="279"/>
        <v>0</v>
      </c>
      <c r="BT81" s="326">
        <f t="shared" si="280"/>
        <v>0</v>
      </c>
      <c r="BU81" s="326">
        <f t="shared" si="281"/>
        <v>0</v>
      </c>
      <c r="BV81" s="326">
        <f t="shared" si="282"/>
        <v>0</v>
      </c>
      <c r="BW81" s="326">
        <f t="shared" si="283"/>
        <v>0</v>
      </c>
      <c r="BX81" s="20"/>
      <c r="BY81" s="20"/>
      <c r="BZ81" s="20"/>
      <c r="CA81" s="20"/>
      <c r="CB81" s="20"/>
      <c r="CC81" s="20"/>
      <c r="CD81" s="20"/>
      <c r="CE81" s="20"/>
      <c r="CF81" s="20"/>
      <c r="CG81" s="20"/>
    </row>
    <row r="82" spans="1:85" ht="15.75" customHeight="1">
      <c r="A82" s="52"/>
      <c r="B82" s="66"/>
      <c r="C82" s="54" t="s">
        <v>286</v>
      </c>
      <c r="D82" s="55" t="s">
        <v>288</v>
      </c>
      <c r="E82" s="56"/>
      <c r="F82" s="56"/>
      <c r="G82" s="56">
        <f t="shared" si="304"/>
        <v>0</v>
      </c>
      <c r="H82" s="56">
        <v>300000</v>
      </c>
      <c r="I82" s="57">
        <f t="shared" si="305"/>
        <v>0</v>
      </c>
      <c r="J82" s="57">
        <f t="shared" si="306"/>
        <v>0</v>
      </c>
      <c r="K82" s="58"/>
      <c r="L82" s="58"/>
      <c r="M82" s="59"/>
      <c r="N82" s="59"/>
      <c r="O82" s="61">
        <f t="shared" ref="O82:Q82" si="323">AA82+AD82+AG82+AJ82+AM82+AP82+AS82+AV82+AY82+BB82+BE82+BH82</f>
        <v>0</v>
      </c>
      <c r="P82" s="61">
        <f t="shared" si="323"/>
        <v>0</v>
      </c>
      <c r="Q82" s="61">
        <f t="shared" si="323"/>
        <v>0</v>
      </c>
      <c r="R82" s="62">
        <f t="shared" ref="R82:T82" si="324">IF(BK82=0,SUM(AA82+AD82+AG82+AJ82+AM82+AP82+AS82+AV82+AY82+BB82+BE82+BH82),BK82)</f>
        <v>0</v>
      </c>
      <c r="S82" s="62">
        <f t="shared" si="324"/>
        <v>0</v>
      </c>
      <c r="T82" s="62">
        <f t="shared" si="324"/>
        <v>0</v>
      </c>
      <c r="U82" s="63">
        <f t="shared" si="309"/>
        <v>0</v>
      </c>
      <c r="V82" s="63">
        <f t="shared" si="310"/>
        <v>0</v>
      </c>
      <c r="W82" s="63">
        <f t="shared" si="311"/>
        <v>0</v>
      </c>
      <c r="X82" s="64">
        <f t="shared" ref="X82:Y82" si="325">IF(O82&gt;0,O82/K82,0)</f>
        <v>0</v>
      </c>
      <c r="Y82" s="64">
        <f t="shared" si="325"/>
        <v>0</v>
      </c>
      <c r="Z82" s="64">
        <f t="shared" si="313"/>
        <v>0</v>
      </c>
      <c r="AA82" s="58"/>
      <c r="AB82" s="58"/>
      <c r="AC82" s="58"/>
      <c r="AD82" s="58"/>
      <c r="AE82" s="65"/>
      <c r="AF82" s="65"/>
      <c r="AG82" s="65"/>
      <c r="AH82" s="65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326">
        <f t="shared" si="274"/>
        <v>0</v>
      </c>
      <c r="BO82" s="327">
        <f t="shared" si="275"/>
        <v>0</v>
      </c>
      <c r="BP82" s="326">
        <f t="shared" si="276"/>
        <v>0</v>
      </c>
      <c r="BQ82" s="326">
        <f t="shared" si="277"/>
        <v>0</v>
      </c>
      <c r="BR82" s="326">
        <f t="shared" si="278"/>
        <v>0</v>
      </c>
      <c r="BS82" s="326">
        <f t="shared" si="279"/>
        <v>0</v>
      </c>
      <c r="BT82" s="326">
        <f t="shared" si="280"/>
        <v>0</v>
      </c>
      <c r="BU82" s="326">
        <f t="shared" si="281"/>
        <v>0</v>
      </c>
      <c r="BV82" s="326">
        <f t="shared" si="282"/>
        <v>0</v>
      </c>
      <c r="BW82" s="326">
        <f t="shared" si="283"/>
        <v>0</v>
      </c>
      <c r="BX82" s="20"/>
      <c r="BY82" s="20"/>
      <c r="BZ82" s="20"/>
      <c r="CA82" s="20"/>
      <c r="CB82" s="20"/>
      <c r="CC82" s="20"/>
      <c r="CD82" s="20"/>
      <c r="CE82" s="20"/>
      <c r="CF82" s="20"/>
      <c r="CG82" s="20"/>
    </row>
    <row r="83" spans="1:85" ht="15.75" customHeight="1">
      <c r="A83" s="52"/>
      <c r="B83" s="66"/>
      <c r="C83" s="54" t="s">
        <v>286</v>
      </c>
      <c r="D83" s="55" t="s">
        <v>289</v>
      </c>
      <c r="E83" s="56"/>
      <c r="F83" s="56"/>
      <c r="G83" s="56">
        <f t="shared" si="304"/>
        <v>0</v>
      </c>
      <c r="H83" s="56">
        <v>250000</v>
      </c>
      <c r="I83" s="57">
        <f t="shared" si="305"/>
        <v>0</v>
      </c>
      <c r="J83" s="57">
        <f t="shared" si="306"/>
        <v>0</v>
      </c>
      <c r="K83" s="58"/>
      <c r="L83" s="58"/>
      <c r="M83" s="59"/>
      <c r="N83" s="59"/>
      <c r="O83" s="61">
        <f t="shared" ref="O83:Q83" si="326">AA83+AD83+AG83+AJ83+AM83+AP83+AS83+AV83+AY83+BB83+BE83+BH83</f>
        <v>0</v>
      </c>
      <c r="P83" s="61">
        <f t="shared" si="326"/>
        <v>0</v>
      </c>
      <c r="Q83" s="61">
        <f t="shared" si="326"/>
        <v>0</v>
      </c>
      <c r="R83" s="62">
        <f t="shared" ref="R83:T83" si="327">IF(BK83=0,SUM(AA83+AD83+AG83+AJ83+AM83+AP83+AS83+AV83+AY83+BB83+BE83+BH83),BK83)</f>
        <v>0</v>
      </c>
      <c r="S83" s="62">
        <f t="shared" si="327"/>
        <v>0</v>
      </c>
      <c r="T83" s="62">
        <f t="shared" si="327"/>
        <v>0</v>
      </c>
      <c r="U83" s="63">
        <f t="shared" si="309"/>
        <v>0</v>
      </c>
      <c r="V83" s="63">
        <f t="shared" si="310"/>
        <v>0</v>
      </c>
      <c r="W83" s="63">
        <f t="shared" si="311"/>
        <v>0</v>
      </c>
      <c r="X83" s="64">
        <f t="shared" ref="X83:Y83" si="328">IF(O83&gt;0,O83/K83,0)</f>
        <v>0</v>
      </c>
      <c r="Y83" s="64">
        <f t="shared" si="328"/>
        <v>0</v>
      </c>
      <c r="Z83" s="64">
        <f t="shared" si="313"/>
        <v>0</v>
      </c>
      <c r="AA83" s="58"/>
      <c r="AB83" s="58"/>
      <c r="AC83" s="58"/>
      <c r="AD83" s="58"/>
      <c r="AE83" s="65"/>
      <c r="AF83" s="65"/>
      <c r="AG83" s="65"/>
      <c r="AH83" s="65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326">
        <f t="shared" si="274"/>
        <v>0</v>
      </c>
      <c r="BO83" s="327">
        <f t="shared" si="275"/>
        <v>0</v>
      </c>
      <c r="BP83" s="326">
        <f t="shared" si="276"/>
        <v>0</v>
      </c>
      <c r="BQ83" s="326">
        <f t="shared" si="277"/>
        <v>0</v>
      </c>
      <c r="BR83" s="326">
        <f t="shared" si="278"/>
        <v>0</v>
      </c>
      <c r="BS83" s="326">
        <f t="shared" si="279"/>
        <v>0</v>
      </c>
      <c r="BT83" s="326">
        <f t="shared" si="280"/>
        <v>0</v>
      </c>
      <c r="BU83" s="326">
        <f t="shared" si="281"/>
        <v>0</v>
      </c>
      <c r="BV83" s="326">
        <f t="shared" si="282"/>
        <v>0</v>
      </c>
      <c r="BW83" s="326">
        <f t="shared" si="283"/>
        <v>0</v>
      </c>
      <c r="BX83" s="20"/>
      <c r="BY83" s="20"/>
      <c r="BZ83" s="20"/>
      <c r="CA83" s="20"/>
      <c r="CB83" s="20"/>
      <c r="CC83" s="20"/>
      <c r="CD83" s="20"/>
      <c r="CE83" s="20"/>
      <c r="CF83" s="20"/>
      <c r="CG83" s="20"/>
    </row>
    <row r="84" spans="1:85" ht="15.75" customHeight="1">
      <c r="A84" s="52"/>
      <c r="B84" s="66"/>
      <c r="C84" s="54" t="s">
        <v>286</v>
      </c>
      <c r="D84" s="55" t="s">
        <v>290</v>
      </c>
      <c r="E84" s="56"/>
      <c r="F84" s="56"/>
      <c r="G84" s="56">
        <f t="shared" si="304"/>
        <v>0</v>
      </c>
      <c r="H84" s="56">
        <v>2000000</v>
      </c>
      <c r="I84" s="57">
        <f t="shared" si="305"/>
        <v>0</v>
      </c>
      <c r="J84" s="57">
        <f t="shared" si="306"/>
        <v>0</v>
      </c>
      <c r="K84" s="58"/>
      <c r="L84" s="58"/>
      <c r="M84" s="59"/>
      <c r="N84" s="59"/>
      <c r="O84" s="61">
        <f t="shared" ref="O84:Q84" si="329">AA84+AD84+AG84+AJ84+AM84+AP84+AS84+AV84+AY84+BB84+BE84+BH84</f>
        <v>0</v>
      </c>
      <c r="P84" s="61">
        <f t="shared" si="329"/>
        <v>0</v>
      </c>
      <c r="Q84" s="61">
        <f t="shared" si="329"/>
        <v>0</v>
      </c>
      <c r="R84" s="62">
        <f t="shared" ref="R84:T84" si="330">IF(BK84=0,SUM(AA84+AD84+AG84+AJ84+AM84+AP84+AS84+AV84+AY84+BB84+BE84+BH84),BK84)</f>
        <v>0</v>
      </c>
      <c r="S84" s="62">
        <f t="shared" si="330"/>
        <v>0</v>
      </c>
      <c r="T84" s="62">
        <f t="shared" si="330"/>
        <v>0</v>
      </c>
      <c r="U84" s="63">
        <f t="shared" si="309"/>
        <v>0</v>
      </c>
      <c r="V84" s="63">
        <f t="shared" si="310"/>
        <v>0</v>
      </c>
      <c r="W84" s="63">
        <f t="shared" si="311"/>
        <v>0</v>
      </c>
      <c r="X84" s="64">
        <f t="shared" ref="X84:Y84" si="331">IF(O84&gt;0,O84/K84,0)</f>
        <v>0</v>
      </c>
      <c r="Y84" s="64">
        <f t="shared" si="331"/>
        <v>0</v>
      </c>
      <c r="Z84" s="64">
        <f t="shared" si="313"/>
        <v>0</v>
      </c>
      <c r="AA84" s="58"/>
      <c r="AB84" s="58"/>
      <c r="AC84" s="58"/>
      <c r="AD84" s="58"/>
      <c r="AE84" s="65"/>
      <c r="AF84" s="65"/>
      <c r="AG84" s="65"/>
      <c r="AH84" s="65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326">
        <f t="shared" si="274"/>
        <v>0</v>
      </c>
      <c r="BO84" s="327">
        <f t="shared" si="275"/>
        <v>0</v>
      </c>
      <c r="BP84" s="326">
        <f t="shared" si="276"/>
        <v>0</v>
      </c>
      <c r="BQ84" s="326">
        <f t="shared" si="277"/>
        <v>0</v>
      </c>
      <c r="BR84" s="326">
        <f t="shared" si="278"/>
        <v>0</v>
      </c>
      <c r="BS84" s="326">
        <f t="shared" si="279"/>
        <v>0</v>
      </c>
      <c r="BT84" s="326">
        <f t="shared" si="280"/>
        <v>0</v>
      </c>
      <c r="BU84" s="326">
        <f t="shared" si="281"/>
        <v>0</v>
      </c>
      <c r="BV84" s="326">
        <f t="shared" si="282"/>
        <v>0</v>
      </c>
      <c r="BW84" s="326">
        <f t="shared" si="283"/>
        <v>0</v>
      </c>
      <c r="BX84" s="20"/>
      <c r="BY84" s="20"/>
      <c r="BZ84" s="20"/>
      <c r="CA84" s="20"/>
      <c r="CB84" s="20"/>
      <c r="CC84" s="20"/>
      <c r="CD84" s="20"/>
      <c r="CE84" s="20"/>
      <c r="CF84" s="20"/>
      <c r="CG84" s="20"/>
    </row>
    <row r="85" spans="1:85" ht="15.75" customHeight="1">
      <c r="A85" s="52"/>
      <c r="B85" s="66"/>
      <c r="C85" s="54" t="s">
        <v>286</v>
      </c>
      <c r="D85" s="55" t="s">
        <v>291</v>
      </c>
      <c r="E85" s="56"/>
      <c r="F85" s="56"/>
      <c r="G85" s="56">
        <f t="shared" si="304"/>
        <v>0</v>
      </c>
      <c r="H85" s="56">
        <v>1000000</v>
      </c>
      <c r="I85" s="57">
        <f t="shared" si="305"/>
        <v>0</v>
      </c>
      <c r="J85" s="57">
        <f t="shared" si="306"/>
        <v>0</v>
      </c>
      <c r="K85" s="58"/>
      <c r="L85" s="58"/>
      <c r="M85" s="59"/>
      <c r="N85" s="59"/>
      <c r="O85" s="61">
        <f t="shared" ref="O85:Q85" si="332">AA85+AD85+AG85+AJ85+AM85+AP85+AS85+AV85+AY85+BB85+BE85+BH85</f>
        <v>0</v>
      </c>
      <c r="P85" s="61">
        <f t="shared" si="332"/>
        <v>0</v>
      </c>
      <c r="Q85" s="61">
        <f t="shared" si="332"/>
        <v>0</v>
      </c>
      <c r="R85" s="62">
        <f t="shared" ref="R85:T85" si="333">IF(BK85=0,SUM(AA85+AD85+AG85+AJ85+AM85+AP85+AS85+AV85+AY85+BB85+BE85+BH85),BK85)</f>
        <v>0</v>
      </c>
      <c r="S85" s="62">
        <f t="shared" si="333"/>
        <v>0</v>
      </c>
      <c r="T85" s="62">
        <f t="shared" si="333"/>
        <v>0</v>
      </c>
      <c r="U85" s="63">
        <f t="shared" si="309"/>
        <v>0</v>
      </c>
      <c r="V85" s="63">
        <f t="shared" si="310"/>
        <v>0</v>
      </c>
      <c r="W85" s="63">
        <f t="shared" si="311"/>
        <v>0</v>
      </c>
      <c r="X85" s="64">
        <f t="shared" ref="X85:Y85" si="334">IF(O85&gt;0,O85/K85,0)</f>
        <v>0</v>
      </c>
      <c r="Y85" s="64">
        <f t="shared" si="334"/>
        <v>0</v>
      </c>
      <c r="Z85" s="64">
        <f t="shared" si="313"/>
        <v>0</v>
      </c>
      <c r="AA85" s="58"/>
      <c r="AB85" s="58"/>
      <c r="AC85" s="58"/>
      <c r="AD85" s="58"/>
      <c r="AE85" s="65"/>
      <c r="AF85" s="65"/>
      <c r="AG85" s="65"/>
      <c r="AH85" s="65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326">
        <f t="shared" si="274"/>
        <v>0</v>
      </c>
      <c r="BO85" s="327">
        <f t="shared" si="275"/>
        <v>0</v>
      </c>
      <c r="BP85" s="326">
        <f t="shared" si="276"/>
        <v>0</v>
      </c>
      <c r="BQ85" s="326">
        <f t="shared" si="277"/>
        <v>0</v>
      </c>
      <c r="BR85" s="326">
        <f t="shared" si="278"/>
        <v>0</v>
      </c>
      <c r="BS85" s="326">
        <f t="shared" si="279"/>
        <v>0</v>
      </c>
      <c r="BT85" s="326">
        <f t="shared" si="280"/>
        <v>0</v>
      </c>
      <c r="BU85" s="326">
        <f t="shared" si="281"/>
        <v>0</v>
      </c>
      <c r="BV85" s="326">
        <f t="shared" si="282"/>
        <v>0</v>
      </c>
      <c r="BW85" s="326">
        <f t="shared" si="283"/>
        <v>0</v>
      </c>
      <c r="BX85" s="20"/>
      <c r="BY85" s="20"/>
      <c r="BZ85" s="20"/>
      <c r="CA85" s="20"/>
      <c r="CB85" s="20"/>
      <c r="CC85" s="20"/>
      <c r="CD85" s="20"/>
      <c r="CE85" s="20"/>
      <c r="CF85" s="20"/>
      <c r="CG85" s="20"/>
    </row>
    <row r="86" spans="1:85" ht="15.75" customHeight="1">
      <c r="A86" s="52"/>
      <c r="B86" s="66"/>
      <c r="C86" s="54" t="s">
        <v>286</v>
      </c>
      <c r="D86" s="55" t="s">
        <v>292</v>
      </c>
      <c r="E86" s="56"/>
      <c r="F86" s="56"/>
      <c r="G86" s="56">
        <f t="shared" si="304"/>
        <v>0</v>
      </c>
      <c r="H86" s="56">
        <v>1000000</v>
      </c>
      <c r="I86" s="57">
        <f t="shared" si="305"/>
        <v>0</v>
      </c>
      <c r="J86" s="57">
        <f t="shared" si="306"/>
        <v>0</v>
      </c>
      <c r="K86" s="58"/>
      <c r="L86" s="58"/>
      <c r="M86" s="59"/>
      <c r="N86" s="59"/>
      <c r="O86" s="61">
        <f t="shared" ref="O86:Q86" si="335">AA86+AD86+AG86+AJ86+AM86+AP86+AS86+AV86+AY86+BB86+BE86+BH86</f>
        <v>0</v>
      </c>
      <c r="P86" s="61">
        <f t="shared" si="335"/>
        <v>0</v>
      </c>
      <c r="Q86" s="61">
        <f t="shared" si="335"/>
        <v>0</v>
      </c>
      <c r="R86" s="62">
        <f t="shared" ref="R86:T86" si="336">IF(BK86=0,SUM(AA86+AD86+AG86+AJ86+AM86+AP86+AS86+AV86+AY86+BB86+BE86+BH86),BK86)</f>
        <v>0</v>
      </c>
      <c r="S86" s="62">
        <f t="shared" si="336"/>
        <v>0</v>
      </c>
      <c r="T86" s="62">
        <f t="shared" si="336"/>
        <v>0</v>
      </c>
      <c r="U86" s="63">
        <f t="shared" si="309"/>
        <v>0</v>
      </c>
      <c r="V86" s="63">
        <f t="shared" si="310"/>
        <v>0</v>
      </c>
      <c r="W86" s="63">
        <f t="shared" si="311"/>
        <v>0</v>
      </c>
      <c r="X86" s="64">
        <f t="shared" ref="X86:Y86" si="337">IF(O86&gt;0,O86/K86,0)</f>
        <v>0</v>
      </c>
      <c r="Y86" s="64">
        <f t="shared" si="337"/>
        <v>0</v>
      </c>
      <c r="Z86" s="64">
        <f t="shared" si="313"/>
        <v>0</v>
      </c>
      <c r="AA86" s="58"/>
      <c r="AB86" s="58"/>
      <c r="AC86" s="58"/>
      <c r="AD86" s="58"/>
      <c r="AE86" s="65"/>
      <c r="AF86" s="65"/>
      <c r="AG86" s="65"/>
      <c r="AH86" s="65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326">
        <f t="shared" si="274"/>
        <v>0</v>
      </c>
      <c r="BO86" s="327">
        <f t="shared" si="275"/>
        <v>0</v>
      </c>
      <c r="BP86" s="326">
        <f t="shared" si="276"/>
        <v>0</v>
      </c>
      <c r="BQ86" s="326">
        <f t="shared" si="277"/>
        <v>0</v>
      </c>
      <c r="BR86" s="326">
        <f t="shared" si="278"/>
        <v>0</v>
      </c>
      <c r="BS86" s="326">
        <f t="shared" si="279"/>
        <v>0</v>
      </c>
      <c r="BT86" s="326">
        <f t="shared" si="280"/>
        <v>0</v>
      </c>
      <c r="BU86" s="326">
        <f t="shared" si="281"/>
        <v>0</v>
      </c>
      <c r="BV86" s="326">
        <f t="shared" si="282"/>
        <v>0</v>
      </c>
      <c r="BW86" s="326">
        <f t="shared" si="283"/>
        <v>0</v>
      </c>
      <c r="BX86" s="20"/>
      <c r="BY86" s="20"/>
      <c r="BZ86" s="20"/>
      <c r="CA86" s="20"/>
      <c r="CB86" s="20"/>
      <c r="CC86" s="20"/>
      <c r="CD86" s="20"/>
      <c r="CE86" s="20"/>
      <c r="CF86" s="20"/>
      <c r="CG86" s="20"/>
    </row>
    <row r="87" spans="1:85" ht="15.75" customHeight="1">
      <c r="A87" s="52"/>
      <c r="B87" s="66"/>
      <c r="C87" s="54" t="s">
        <v>286</v>
      </c>
      <c r="D87" s="55" t="s">
        <v>293</v>
      </c>
      <c r="E87" s="56"/>
      <c r="F87" s="56"/>
      <c r="G87" s="56">
        <f t="shared" si="304"/>
        <v>0</v>
      </c>
      <c r="H87" s="56">
        <v>300000</v>
      </c>
      <c r="I87" s="57">
        <f t="shared" si="305"/>
        <v>0</v>
      </c>
      <c r="J87" s="57">
        <f t="shared" si="306"/>
        <v>0</v>
      </c>
      <c r="K87" s="58"/>
      <c r="L87" s="58"/>
      <c r="M87" s="59"/>
      <c r="N87" s="59"/>
      <c r="O87" s="61">
        <f t="shared" ref="O87:Q87" si="338">AA87+AD87+AG87+AJ87+AM87+AP87+AS87+AV87+AY87+BB87+BE87+BH87</f>
        <v>0</v>
      </c>
      <c r="P87" s="61">
        <f t="shared" si="338"/>
        <v>0</v>
      </c>
      <c r="Q87" s="61">
        <f t="shared" si="338"/>
        <v>0</v>
      </c>
      <c r="R87" s="62">
        <f t="shared" ref="R87:T87" si="339">IF(BK87=0,SUM(AA87+AD87+AG87+AJ87+AM87+AP87+AS87+AV87+AY87+BB87+BE87+BH87),BK87)</f>
        <v>0</v>
      </c>
      <c r="S87" s="62">
        <f t="shared" si="339"/>
        <v>0</v>
      </c>
      <c r="T87" s="62">
        <f t="shared" si="339"/>
        <v>0</v>
      </c>
      <c r="U87" s="63">
        <f t="shared" si="309"/>
        <v>0</v>
      </c>
      <c r="V87" s="63">
        <f t="shared" si="310"/>
        <v>0</v>
      </c>
      <c r="W87" s="63">
        <f t="shared" si="311"/>
        <v>0</v>
      </c>
      <c r="X87" s="64">
        <f t="shared" ref="X87:Y87" si="340">IF(O87&gt;0,O87/K87,0)</f>
        <v>0</v>
      </c>
      <c r="Y87" s="64">
        <f t="shared" si="340"/>
        <v>0</v>
      </c>
      <c r="Z87" s="64">
        <f t="shared" si="313"/>
        <v>0</v>
      </c>
      <c r="AA87" s="58"/>
      <c r="AB87" s="58"/>
      <c r="AC87" s="58"/>
      <c r="AD87" s="58"/>
      <c r="AE87" s="65"/>
      <c r="AF87" s="65"/>
      <c r="AG87" s="65"/>
      <c r="AH87" s="65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326">
        <f t="shared" si="274"/>
        <v>0</v>
      </c>
      <c r="BO87" s="327">
        <f t="shared" si="275"/>
        <v>0</v>
      </c>
      <c r="BP87" s="326">
        <f t="shared" si="276"/>
        <v>0</v>
      </c>
      <c r="BQ87" s="326">
        <f t="shared" si="277"/>
        <v>0</v>
      </c>
      <c r="BR87" s="326">
        <f t="shared" si="278"/>
        <v>0</v>
      </c>
      <c r="BS87" s="326">
        <f t="shared" si="279"/>
        <v>0</v>
      </c>
      <c r="BT87" s="326">
        <f t="shared" si="280"/>
        <v>0</v>
      </c>
      <c r="BU87" s="326">
        <f t="shared" si="281"/>
        <v>0</v>
      </c>
      <c r="BV87" s="326">
        <f t="shared" si="282"/>
        <v>0</v>
      </c>
      <c r="BW87" s="326">
        <f t="shared" si="283"/>
        <v>0</v>
      </c>
      <c r="BX87" s="20"/>
      <c r="BY87" s="20"/>
      <c r="BZ87" s="20"/>
      <c r="CA87" s="20"/>
      <c r="CB87" s="20"/>
      <c r="CC87" s="20"/>
      <c r="CD87" s="20"/>
      <c r="CE87" s="20"/>
      <c r="CF87" s="20"/>
      <c r="CG87" s="20"/>
    </row>
    <row r="88" spans="1:85" ht="15.75" customHeight="1">
      <c r="A88" s="52"/>
      <c r="B88" s="66"/>
      <c r="C88" s="54" t="s">
        <v>286</v>
      </c>
      <c r="D88" s="55" t="s">
        <v>294</v>
      </c>
      <c r="E88" s="56"/>
      <c r="F88" s="56"/>
      <c r="G88" s="56">
        <f t="shared" si="304"/>
        <v>0</v>
      </c>
      <c r="H88" s="56">
        <v>100000</v>
      </c>
      <c r="I88" s="57">
        <f t="shared" si="305"/>
        <v>0</v>
      </c>
      <c r="J88" s="57">
        <f t="shared" si="306"/>
        <v>0</v>
      </c>
      <c r="K88" s="58"/>
      <c r="L88" s="58"/>
      <c r="M88" s="59"/>
      <c r="N88" s="59"/>
      <c r="O88" s="61">
        <f t="shared" ref="O88:Q88" si="341">AA88+AD88+AG88+AJ88+AM88+AP88+AS88+AV88+AY88+BB88+BE88+BH88</f>
        <v>0</v>
      </c>
      <c r="P88" s="61">
        <f t="shared" si="341"/>
        <v>0</v>
      </c>
      <c r="Q88" s="61">
        <f t="shared" si="341"/>
        <v>0</v>
      </c>
      <c r="R88" s="62">
        <f t="shared" ref="R88:T88" si="342">IF(BK88=0,SUM(AA88+AD88+AG88+AJ88+AM88+AP88+AS88+AV88+AY88+BB88+BE88+BH88),BK88)</f>
        <v>0</v>
      </c>
      <c r="S88" s="62">
        <f t="shared" si="342"/>
        <v>0</v>
      </c>
      <c r="T88" s="62">
        <f t="shared" si="342"/>
        <v>0</v>
      </c>
      <c r="U88" s="63">
        <f t="shared" si="309"/>
        <v>0</v>
      </c>
      <c r="V88" s="63">
        <f t="shared" si="310"/>
        <v>0</v>
      </c>
      <c r="W88" s="63">
        <f t="shared" si="311"/>
        <v>0</v>
      </c>
      <c r="X88" s="64">
        <f t="shared" ref="X88:Y88" si="343">IF(O88&gt;0,O88/K88,0)</f>
        <v>0</v>
      </c>
      <c r="Y88" s="64">
        <f t="shared" si="343"/>
        <v>0</v>
      </c>
      <c r="Z88" s="64">
        <f t="shared" si="313"/>
        <v>0</v>
      </c>
      <c r="AA88" s="58"/>
      <c r="AB88" s="58"/>
      <c r="AC88" s="58"/>
      <c r="AD88" s="58"/>
      <c r="AE88" s="65"/>
      <c r="AF88" s="65"/>
      <c r="AG88" s="65"/>
      <c r="AH88" s="65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326">
        <f t="shared" si="274"/>
        <v>0</v>
      </c>
      <c r="BO88" s="327">
        <f t="shared" si="275"/>
        <v>0</v>
      </c>
      <c r="BP88" s="326">
        <f t="shared" si="276"/>
        <v>0</v>
      </c>
      <c r="BQ88" s="326">
        <f t="shared" si="277"/>
        <v>0</v>
      </c>
      <c r="BR88" s="326">
        <f t="shared" si="278"/>
        <v>0</v>
      </c>
      <c r="BS88" s="326">
        <f t="shared" si="279"/>
        <v>0</v>
      </c>
      <c r="BT88" s="326">
        <f t="shared" si="280"/>
        <v>0</v>
      </c>
      <c r="BU88" s="326">
        <f t="shared" si="281"/>
        <v>0</v>
      </c>
      <c r="BV88" s="326">
        <f t="shared" si="282"/>
        <v>0</v>
      </c>
      <c r="BW88" s="326">
        <f t="shared" si="283"/>
        <v>0</v>
      </c>
      <c r="BX88" s="20"/>
      <c r="BY88" s="20"/>
      <c r="BZ88" s="20"/>
      <c r="CA88" s="20"/>
      <c r="CB88" s="20"/>
      <c r="CC88" s="20"/>
      <c r="CD88" s="20"/>
      <c r="CE88" s="20"/>
      <c r="CF88" s="20"/>
      <c r="CG88" s="20"/>
    </row>
    <row r="89" spans="1:85" ht="15.75" customHeight="1">
      <c r="A89" s="52"/>
      <c r="B89" s="66"/>
      <c r="C89" s="54" t="s">
        <v>295</v>
      </c>
      <c r="D89" s="55" t="s">
        <v>296</v>
      </c>
      <c r="E89" s="56"/>
      <c r="F89" s="56"/>
      <c r="G89" s="56">
        <f t="shared" si="304"/>
        <v>0</v>
      </c>
      <c r="H89" s="56">
        <v>300000</v>
      </c>
      <c r="I89" s="57">
        <f t="shared" si="305"/>
        <v>0</v>
      </c>
      <c r="J89" s="57">
        <f t="shared" si="306"/>
        <v>0</v>
      </c>
      <c r="K89" s="58"/>
      <c r="L89" s="58"/>
      <c r="M89" s="59"/>
      <c r="N89" s="59"/>
      <c r="O89" s="61">
        <f t="shared" ref="O89:Q89" si="344">AA89+AD89+AG89+AJ89+AM89+AP89+AS89+AV89+AY89+BB89+BE89+BH89</f>
        <v>0</v>
      </c>
      <c r="P89" s="61">
        <f t="shared" si="344"/>
        <v>0</v>
      </c>
      <c r="Q89" s="61">
        <f t="shared" si="344"/>
        <v>0</v>
      </c>
      <c r="R89" s="62">
        <f t="shared" ref="R89:T89" si="345">IF(BK89=0,SUM(AA89+AD89+AG89+AJ89+AM89+AP89+AS89+AV89+AY89+BB89+BE89+BH89),BK89)</f>
        <v>0</v>
      </c>
      <c r="S89" s="62">
        <f t="shared" si="345"/>
        <v>0</v>
      </c>
      <c r="T89" s="62">
        <f t="shared" si="345"/>
        <v>0</v>
      </c>
      <c r="U89" s="63">
        <f t="shared" si="309"/>
        <v>0</v>
      </c>
      <c r="V89" s="63">
        <f t="shared" si="310"/>
        <v>0</v>
      </c>
      <c r="W89" s="63">
        <f t="shared" si="311"/>
        <v>0</v>
      </c>
      <c r="X89" s="64">
        <f t="shared" ref="X89:Y89" si="346">IF(O89&gt;0,O89/K89,0)</f>
        <v>0</v>
      </c>
      <c r="Y89" s="64">
        <f t="shared" si="346"/>
        <v>0</v>
      </c>
      <c r="Z89" s="64">
        <f t="shared" si="313"/>
        <v>0</v>
      </c>
      <c r="AA89" s="58"/>
      <c r="AB89" s="58"/>
      <c r="AC89" s="58"/>
      <c r="AD89" s="58"/>
      <c r="AE89" s="65"/>
      <c r="AF89" s="65"/>
      <c r="AG89" s="65"/>
      <c r="AH89" s="65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326">
        <f t="shared" si="274"/>
        <v>0</v>
      </c>
      <c r="BO89" s="327">
        <f t="shared" si="275"/>
        <v>0</v>
      </c>
      <c r="BP89" s="326">
        <f t="shared" si="276"/>
        <v>0</v>
      </c>
      <c r="BQ89" s="326">
        <f t="shared" si="277"/>
        <v>0</v>
      </c>
      <c r="BR89" s="326">
        <f t="shared" si="278"/>
        <v>0</v>
      </c>
      <c r="BS89" s="326">
        <f t="shared" si="279"/>
        <v>0</v>
      </c>
      <c r="BT89" s="326">
        <f t="shared" si="280"/>
        <v>0</v>
      </c>
      <c r="BU89" s="326">
        <f t="shared" si="281"/>
        <v>0</v>
      </c>
      <c r="BV89" s="326">
        <f t="shared" si="282"/>
        <v>0</v>
      </c>
      <c r="BW89" s="326">
        <f t="shared" si="283"/>
        <v>0</v>
      </c>
      <c r="BX89" s="20"/>
      <c r="BY89" s="20"/>
      <c r="BZ89" s="20"/>
      <c r="CA89" s="20"/>
      <c r="CB89" s="20"/>
      <c r="CC89" s="20"/>
      <c r="CD89" s="20"/>
      <c r="CE89" s="20"/>
      <c r="CF89" s="20"/>
      <c r="CG89" s="20"/>
    </row>
    <row r="90" spans="1:85" ht="15.75" customHeight="1">
      <c r="A90" s="52"/>
      <c r="B90" s="66"/>
      <c r="C90" s="54" t="s">
        <v>295</v>
      </c>
      <c r="D90" s="55" t="s">
        <v>297</v>
      </c>
      <c r="E90" s="56"/>
      <c r="F90" s="56"/>
      <c r="G90" s="56">
        <f t="shared" si="304"/>
        <v>0</v>
      </c>
      <c r="H90" s="56">
        <v>300000</v>
      </c>
      <c r="I90" s="57">
        <f t="shared" si="305"/>
        <v>0</v>
      </c>
      <c r="J90" s="57">
        <f t="shared" si="306"/>
        <v>0</v>
      </c>
      <c r="K90" s="59"/>
      <c r="L90" s="58"/>
      <c r="M90" s="59"/>
      <c r="N90" s="59"/>
      <c r="O90" s="61">
        <f t="shared" ref="O90:Q90" si="347">AA90+AD90+AG90+AJ90+AM90+AP90+AS90+AV90+AY90+BB90+BE90+BH90</f>
        <v>0</v>
      </c>
      <c r="P90" s="61">
        <f t="shared" si="347"/>
        <v>0</v>
      </c>
      <c r="Q90" s="61">
        <f t="shared" si="347"/>
        <v>0</v>
      </c>
      <c r="R90" s="62">
        <f t="shared" ref="R90:T90" si="348">IF(BK90=0,SUM(AA90+AD90+AG90+AJ90+AM90+AP90+AS90+AV90+AY90+BB90+BE90+BH90),BK90)</f>
        <v>0</v>
      </c>
      <c r="S90" s="62">
        <f t="shared" si="348"/>
        <v>0</v>
      </c>
      <c r="T90" s="62">
        <f t="shared" si="348"/>
        <v>0</v>
      </c>
      <c r="U90" s="63">
        <f t="shared" si="309"/>
        <v>0</v>
      </c>
      <c r="V90" s="63">
        <f t="shared" si="310"/>
        <v>0</v>
      </c>
      <c r="W90" s="63">
        <f t="shared" si="311"/>
        <v>0</v>
      </c>
      <c r="X90" s="64">
        <f t="shared" ref="X90:Y90" si="349">IF(O90&gt;0,O90/K90,0)</f>
        <v>0</v>
      </c>
      <c r="Y90" s="64">
        <f t="shared" si="349"/>
        <v>0</v>
      </c>
      <c r="Z90" s="64">
        <f t="shared" si="313"/>
        <v>0</v>
      </c>
      <c r="AA90" s="58"/>
      <c r="AB90" s="58"/>
      <c r="AC90" s="58"/>
      <c r="AD90" s="58"/>
      <c r="AE90" s="65"/>
      <c r="AF90" s="65"/>
      <c r="AG90" s="65"/>
      <c r="AH90" s="65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326">
        <f t="shared" si="274"/>
        <v>0</v>
      </c>
      <c r="BO90" s="327">
        <f t="shared" si="275"/>
        <v>0</v>
      </c>
      <c r="BP90" s="326">
        <f t="shared" si="276"/>
        <v>0</v>
      </c>
      <c r="BQ90" s="326">
        <f t="shared" si="277"/>
        <v>0</v>
      </c>
      <c r="BR90" s="326">
        <f t="shared" si="278"/>
        <v>0</v>
      </c>
      <c r="BS90" s="326">
        <f t="shared" si="279"/>
        <v>0</v>
      </c>
      <c r="BT90" s="326">
        <f t="shared" si="280"/>
        <v>0</v>
      </c>
      <c r="BU90" s="326">
        <f t="shared" si="281"/>
        <v>0</v>
      </c>
      <c r="BV90" s="326">
        <f t="shared" si="282"/>
        <v>0</v>
      </c>
      <c r="BW90" s="326">
        <f t="shared" si="283"/>
        <v>0</v>
      </c>
      <c r="BX90" s="20"/>
      <c r="BY90" s="20"/>
      <c r="BZ90" s="20"/>
      <c r="CA90" s="20"/>
      <c r="CB90" s="20"/>
      <c r="CC90" s="20"/>
      <c r="CD90" s="20"/>
      <c r="CE90" s="20"/>
      <c r="CF90" s="20"/>
      <c r="CG90" s="20"/>
    </row>
    <row r="91" spans="1:85" ht="15.75" customHeight="1">
      <c r="A91" s="105"/>
      <c r="B91" s="53" t="s">
        <v>298</v>
      </c>
      <c r="C91" s="54" t="s">
        <v>299</v>
      </c>
      <c r="D91" s="55" t="s">
        <v>300</v>
      </c>
      <c r="E91" s="56"/>
      <c r="F91" s="56"/>
      <c r="G91" s="56">
        <f t="shared" si="304"/>
        <v>0</v>
      </c>
      <c r="H91" s="56"/>
      <c r="I91" s="57">
        <f t="shared" si="305"/>
        <v>0</v>
      </c>
      <c r="J91" s="57">
        <f t="shared" si="306"/>
        <v>0</v>
      </c>
      <c r="K91" s="59"/>
      <c r="L91" s="58">
        <v>3860</v>
      </c>
      <c r="M91" s="59"/>
      <c r="N91" s="59"/>
      <c r="O91" s="61">
        <f t="shared" ref="O91:Q91" si="350">AA91+AD91+AG91+AJ91+AM91+AP91+AS91+AV91+AY91+BB91+BE91+BH91</f>
        <v>0</v>
      </c>
      <c r="P91" s="61">
        <f t="shared" si="350"/>
        <v>3860</v>
      </c>
      <c r="Q91" s="61">
        <f t="shared" si="350"/>
        <v>0</v>
      </c>
      <c r="R91" s="62">
        <f t="shared" ref="R91:T91" si="351">IF(BK91=0,SUM(AA91+AD91+AG91+AJ91+AM91+AP91+AS91+AV91+AY91+BB91+BE91+BH91),BK91)</f>
        <v>0</v>
      </c>
      <c r="S91" s="62">
        <f t="shared" si="351"/>
        <v>3860</v>
      </c>
      <c r="T91" s="62">
        <f t="shared" si="351"/>
        <v>0</v>
      </c>
      <c r="U91" s="63">
        <f t="shared" si="309"/>
        <v>0</v>
      </c>
      <c r="V91" s="63">
        <f t="shared" si="310"/>
        <v>0</v>
      </c>
      <c r="W91" s="63">
        <f t="shared" si="311"/>
        <v>0</v>
      </c>
      <c r="X91" s="64">
        <f t="shared" ref="X91:Y91" si="352">IF(O91&gt;0,O91/K91,0)</f>
        <v>0</v>
      </c>
      <c r="Y91" s="64">
        <f t="shared" si="352"/>
        <v>1</v>
      </c>
      <c r="Z91" s="64">
        <f t="shared" si="313"/>
        <v>0</v>
      </c>
      <c r="AA91" s="58"/>
      <c r="AB91" s="58"/>
      <c r="AC91" s="58"/>
      <c r="AD91" s="58"/>
      <c r="AE91" s="65">
        <v>3860</v>
      </c>
      <c r="AF91" s="65"/>
      <c r="AG91" s="65"/>
      <c r="AH91" s="65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326">
        <f t="shared" si="274"/>
        <v>0</v>
      </c>
      <c r="BO91" s="327">
        <f t="shared" si="275"/>
        <v>0</v>
      </c>
      <c r="BP91" s="326">
        <f t="shared" si="276"/>
        <v>0</v>
      </c>
      <c r="BQ91" s="326">
        <f t="shared" si="277"/>
        <v>0</v>
      </c>
      <c r="BR91" s="326">
        <f t="shared" si="278"/>
        <v>0</v>
      </c>
      <c r="BS91" s="326">
        <f t="shared" si="279"/>
        <v>0</v>
      </c>
      <c r="BT91" s="326">
        <f t="shared" si="280"/>
        <v>0</v>
      </c>
      <c r="BU91" s="326">
        <f t="shared" si="281"/>
        <v>0</v>
      </c>
      <c r="BV91" s="326">
        <f t="shared" si="282"/>
        <v>0</v>
      </c>
      <c r="BW91" s="326">
        <f t="shared" si="283"/>
        <v>0</v>
      </c>
      <c r="BX91" s="20"/>
      <c r="BY91" s="20"/>
      <c r="BZ91" s="20"/>
      <c r="CA91" s="20"/>
      <c r="CB91" s="20"/>
      <c r="CC91" s="20"/>
      <c r="CD91" s="20"/>
      <c r="CE91" s="20"/>
      <c r="CF91" s="20"/>
      <c r="CG91" s="20"/>
    </row>
    <row r="92" spans="1:85" ht="15.75" customHeight="1">
      <c r="A92" s="52"/>
      <c r="B92" s="66"/>
      <c r="C92" s="54" t="s">
        <v>301</v>
      </c>
      <c r="D92" s="55" t="s">
        <v>302</v>
      </c>
      <c r="E92" s="56"/>
      <c r="F92" s="56"/>
      <c r="G92" s="56">
        <f t="shared" si="304"/>
        <v>0</v>
      </c>
      <c r="H92" s="56">
        <v>30000</v>
      </c>
      <c r="I92" s="57">
        <f t="shared" si="305"/>
        <v>0</v>
      </c>
      <c r="J92" s="57">
        <f t="shared" si="306"/>
        <v>0</v>
      </c>
      <c r="K92" s="59"/>
      <c r="L92" s="58"/>
      <c r="M92" s="59"/>
      <c r="N92" s="59"/>
      <c r="O92" s="61">
        <f t="shared" ref="O92:Q92" si="353">AA92+AD92+AG92+AJ92+AM92+AP92+AS92+AV92+AY92+BB92+BE92+BH92</f>
        <v>0</v>
      </c>
      <c r="P92" s="61">
        <f t="shared" si="353"/>
        <v>0</v>
      </c>
      <c r="Q92" s="61">
        <f t="shared" si="353"/>
        <v>0</v>
      </c>
      <c r="R92" s="62">
        <f t="shared" ref="R92:T92" si="354">IF(BK92=0,SUM(AA92+AD92+AG92+AJ92+AM92+AP92+AS92+AV92+AY92+BB92+BE92+BH92),BK92)</f>
        <v>0</v>
      </c>
      <c r="S92" s="62">
        <f t="shared" si="354"/>
        <v>0</v>
      </c>
      <c r="T92" s="62">
        <f t="shared" si="354"/>
        <v>0</v>
      </c>
      <c r="U92" s="63">
        <f t="shared" si="309"/>
        <v>0</v>
      </c>
      <c r="V92" s="63">
        <f t="shared" si="310"/>
        <v>0</v>
      </c>
      <c r="W92" s="63">
        <f t="shared" si="311"/>
        <v>0</v>
      </c>
      <c r="X92" s="64">
        <f t="shared" ref="X92:Y92" si="355">IF(O92&gt;0,O92/K92,0)</f>
        <v>0</v>
      </c>
      <c r="Y92" s="64">
        <f t="shared" si="355"/>
        <v>0</v>
      </c>
      <c r="Z92" s="64">
        <f t="shared" si="313"/>
        <v>0</v>
      </c>
      <c r="AA92" s="58"/>
      <c r="AB92" s="58"/>
      <c r="AC92" s="58"/>
      <c r="AD92" s="58"/>
      <c r="AE92" s="65"/>
      <c r="AF92" s="65"/>
      <c r="AG92" s="65"/>
      <c r="AH92" s="65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326">
        <f t="shared" si="274"/>
        <v>0</v>
      </c>
      <c r="BO92" s="327">
        <f t="shared" si="275"/>
        <v>0</v>
      </c>
      <c r="BP92" s="326">
        <f t="shared" si="276"/>
        <v>0</v>
      </c>
      <c r="BQ92" s="326">
        <f t="shared" si="277"/>
        <v>0</v>
      </c>
      <c r="BR92" s="326">
        <f t="shared" si="278"/>
        <v>0</v>
      </c>
      <c r="BS92" s="326">
        <f t="shared" si="279"/>
        <v>0</v>
      </c>
      <c r="BT92" s="326">
        <f t="shared" si="280"/>
        <v>0</v>
      </c>
      <c r="BU92" s="326">
        <f t="shared" si="281"/>
        <v>0</v>
      </c>
      <c r="BV92" s="326">
        <f t="shared" si="282"/>
        <v>0</v>
      </c>
      <c r="BW92" s="326">
        <f t="shared" si="283"/>
        <v>0</v>
      </c>
      <c r="BX92" s="20"/>
      <c r="BY92" s="20"/>
      <c r="BZ92" s="20"/>
      <c r="CA92" s="20"/>
      <c r="CB92" s="20"/>
      <c r="CC92" s="20"/>
      <c r="CD92" s="20"/>
      <c r="CE92" s="20"/>
      <c r="CF92" s="20"/>
      <c r="CG92" s="20"/>
    </row>
    <row r="93" spans="1:85" ht="15.75" customHeight="1">
      <c r="A93" s="86"/>
      <c r="B93" s="87" t="s">
        <v>303</v>
      </c>
      <c r="C93" s="54" t="s">
        <v>304</v>
      </c>
      <c r="D93" s="55" t="s">
        <v>305</v>
      </c>
      <c r="E93" s="56"/>
      <c r="F93" s="56"/>
      <c r="G93" s="56">
        <f t="shared" si="304"/>
        <v>0</v>
      </c>
      <c r="H93" s="56"/>
      <c r="I93" s="57">
        <f t="shared" si="305"/>
        <v>0</v>
      </c>
      <c r="J93" s="57">
        <f t="shared" si="306"/>
        <v>0</v>
      </c>
      <c r="K93" s="59"/>
      <c r="L93" s="58">
        <v>3839.07</v>
      </c>
      <c r="M93" s="59"/>
      <c r="N93" s="59"/>
      <c r="O93" s="61">
        <f t="shared" ref="O93:Q93" si="356">AA93+AD93+AG93+AJ93+AM93+AP93+AS93+AV93+AY93+BB93+BE93+BH93</f>
        <v>0</v>
      </c>
      <c r="P93" s="61">
        <f t="shared" si="356"/>
        <v>3839.07</v>
      </c>
      <c r="Q93" s="61">
        <f t="shared" si="356"/>
        <v>0</v>
      </c>
      <c r="R93" s="62">
        <f t="shared" ref="R93:T93" si="357">IF(BK93=0,SUM(AA93+AD93+AG93+AJ93+AM93+AP93+AS93+AV93+AY93+BB93+BE93+BH93),BK93)</f>
        <v>0</v>
      </c>
      <c r="S93" s="62">
        <f t="shared" si="357"/>
        <v>3839.07</v>
      </c>
      <c r="T93" s="62">
        <f t="shared" si="357"/>
        <v>0</v>
      </c>
      <c r="U93" s="63">
        <f t="shared" si="309"/>
        <v>0</v>
      </c>
      <c r="V93" s="63">
        <f t="shared" si="310"/>
        <v>0</v>
      </c>
      <c r="W93" s="63">
        <f t="shared" si="311"/>
        <v>0</v>
      </c>
      <c r="X93" s="64">
        <f t="shared" ref="X93:Y93" si="358">IF(O93&gt;0,O93/K93,0)</f>
        <v>0</v>
      </c>
      <c r="Y93" s="64">
        <f t="shared" si="358"/>
        <v>1</v>
      </c>
      <c r="Z93" s="64">
        <f t="shared" si="313"/>
        <v>0</v>
      </c>
      <c r="AA93" s="58"/>
      <c r="AB93" s="58">
        <v>3839.07</v>
      </c>
      <c r="AC93" s="58"/>
      <c r="AD93" s="58"/>
      <c r="AE93" s="65"/>
      <c r="AF93" s="65"/>
      <c r="AG93" s="65"/>
      <c r="AH93" s="65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326">
        <f t="shared" si="274"/>
        <v>0</v>
      </c>
      <c r="BO93" s="327">
        <f t="shared" si="275"/>
        <v>0</v>
      </c>
      <c r="BP93" s="326">
        <f t="shared" si="276"/>
        <v>0</v>
      </c>
      <c r="BQ93" s="326">
        <f t="shared" si="277"/>
        <v>0</v>
      </c>
      <c r="BR93" s="326">
        <f t="shared" si="278"/>
        <v>0</v>
      </c>
      <c r="BS93" s="326">
        <f t="shared" si="279"/>
        <v>0</v>
      </c>
      <c r="BT93" s="326">
        <f t="shared" si="280"/>
        <v>0</v>
      </c>
      <c r="BU93" s="326">
        <f t="shared" si="281"/>
        <v>0</v>
      </c>
      <c r="BV93" s="326">
        <f t="shared" si="282"/>
        <v>0</v>
      </c>
      <c r="BW93" s="326">
        <f t="shared" si="283"/>
        <v>0</v>
      </c>
      <c r="BX93" s="20"/>
      <c r="BY93" s="20"/>
      <c r="BZ93" s="20"/>
      <c r="CA93" s="20"/>
      <c r="CB93" s="20"/>
      <c r="CC93" s="20"/>
      <c r="CD93" s="20"/>
      <c r="CE93" s="20"/>
      <c r="CF93" s="20"/>
      <c r="CG93" s="20"/>
    </row>
    <row r="94" spans="1:85" ht="15.75" customHeight="1">
      <c r="A94" s="86"/>
      <c r="B94" s="87" t="s">
        <v>306</v>
      </c>
      <c r="C94" s="54" t="s">
        <v>304</v>
      </c>
      <c r="D94" s="55" t="s">
        <v>307</v>
      </c>
      <c r="E94" s="56"/>
      <c r="F94" s="56"/>
      <c r="G94" s="56">
        <f t="shared" si="304"/>
        <v>0</v>
      </c>
      <c r="H94" s="56"/>
      <c r="I94" s="57">
        <f t="shared" si="305"/>
        <v>0</v>
      </c>
      <c r="J94" s="57">
        <f t="shared" si="306"/>
        <v>0</v>
      </c>
      <c r="K94" s="59"/>
      <c r="L94" s="58">
        <v>57397.599999999999</v>
      </c>
      <c r="M94" s="59"/>
      <c r="N94" s="59"/>
      <c r="O94" s="61">
        <f t="shared" ref="O94:Q94" si="359">AA94+AD94+AG94+AJ94+AM94+AP94+AS94+AV94+AY94+BB94+BE94+BH94</f>
        <v>0</v>
      </c>
      <c r="P94" s="61">
        <f t="shared" si="359"/>
        <v>0</v>
      </c>
      <c r="Q94" s="61">
        <f t="shared" si="359"/>
        <v>0</v>
      </c>
      <c r="R94" s="62">
        <f t="shared" ref="R94:T94" si="360">IF(BK94=0,SUM(AA94+AD94+AG94+AJ94+AM94+AP94+AS94+AV94+AY94+BB94+BE94+BH94),BK94)</f>
        <v>0</v>
      </c>
      <c r="S94" s="62">
        <f t="shared" si="360"/>
        <v>0</v>
      </c>
      <c r="T94" s="62">
        <f t="shared" si="360"/>
        <v>0</v>
      </c>
      <c r="U94" s="63">
        <f t="shared" si="309"/>
        <v>0</v>
      </c>
      <c r="V94" s="63">
        <f t="shared" si="310"/>
        <v>57397.599999999999</v>
      </c>
      <c r="W94" s="63">
        <f t="shared" si="311"/>
        <v>0</v>
      </c>
      <c r="X94" s="64">
        <f t="shared" ref="X94:Y94" si="361">IF(O94&gt;0,O94/K94,0)</f>
        <v>0</v>
      </c>
      <c r="Y94" s="64">
        <f t="shared" si="361"/>
        <v>0</v>
      </c>
      <c r="Z94" s="64">
        <f t="shared" si="313"/>
        <v>0</v>
      </c>
      <c r="AA94" s="58"/>
      <c r="AB94" s="58"/>
      <c r="AC94" s="58"/>
      <c r="AD94" s="58"/>
      <c r="AE94" s="65"/>
      <c r="AF94" s="65"/>
      <c r="AG94" s="65"/>
      <c r="AH94" s="65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326">
        <f t="shared" si="274"/>
        <v>0</v>
      </c>
      <c r="BO94" s="327">
        <f t="shared" si="275"/>
        <v>0</v>
      </c>
      <c r="BP94" s="326">
        <f t="shared" si="276"/>
        <v>0</v>
      </c>
      <c r="BQ94" s="326">
        <f t="shared" si="277"/>
        <v>0</v>
      </c>
      <c r="BR94" s="326">
        <f t="shared" si="278"/>
        <v>0</v>
      </c>
      <c r="BS94" s="326">
        <f t="shared" si="279"/>
        <v>0</v>
      </c>
      <c r="BT94" s="326">
        <f t="shared" si="280"/>
        <v>57397.599999999999</v>
      </c>
      <c r="BU94" s="326">
        <f t="shared" si="281"/>
        <v>0</v>
      </c>
      <c r="BV94" s="326">
        <f t="shared" si="282"/>
        <v>0</v>
      </c>
      <c r="BW94" s="326">
        <f t="shared" si="283"/>
        <v>57397.599999999999</v>
      </c>
      <c r="BX94" s="20"/>
      <c r="BY94" s="20"/>
      <c r="BZ94" s="20"/>
      <c r="CA94" s="20"/>
      <c r="CB94" s="20"/>
      <c r="CC94" s="20"/>
      <c r="CD94" s="20"/>
      <c r="CE94" s="20"/>
      <c r="CF94" s="20"/>
      <c r="CG94" s="20"/>
    </row>
    <row r="95" spans="1:85" ht="15.75" customHeight="1">
      <c r="A95" s="86"/>
      <c r="B95" s="87" t="s">
        <v>308</v>
      </c>
      <c r="C95" s="54" t="s">
        <v>304</v>
      </c>
      <c r="D95" s="55" t="s">
        <v>309</v>
      </c>
      <c r="E95" s="56"/>
      <c r="F95" s="56"/>
      <c r="G95" s="56">
        <f t="shared" si="304"/>
        <v>0</v>
      </c>
      <c r="H95" s="56"/>
      <c r="I95" s="57">
        <f t="shared" si="305"/>
        <v>0</v>
      </c>
      <c r="J95" s="57">
        <f t="shared" si="306"/>
        <v>0</v>
      </c>
      <c r="K95" s="59"/>
      <c r="L95" s="58">
        <v>4394</v>
      </c>
      <c r="M95" s="59"/>
      <c r="N95" s="59"/>
      <c r="O95" s="61">
        <f t="shared" ref="O95:Q95" si="362">AA95+AD95+AG95+AJ95+AM95+AP95+AS95+AV95+AY95+BB95+BE95+BH95</f>
        <v>0</v>
      </c>
      <c r="P95" s="61">
        <f t="shared" si="362"/>
        <v>0</v>
      </c>
      <c r="Q95" s="61">
        <f t="shared" si="362"/>
        <v>0</v>
      </c>
      <c r="R95" s="62">
        <f t="shared" ref="R95:T95" si="363">IF(BK95=0,SUM(AA95+AD95+AG95+AJ95+AM95+AP95+AS95+AV95+AY95+BB95+BE95+BH95),BK95)</f>
        <v>0</v>
      </c>
      <c r="S95" s="62">
        <f t="shared" si="363"/>
        <v>0</v>
      </c>
      <c r="T95" s="62">
        <f t="shared" si="363"/>
        <v>0</v>
      </c>
      <c r="U95" s="63">
        <f t="shared" si="309"/>
        <v>0</v>
      </c>
      <c r="V95" s="63">
        <f t="shared" si="310"/>
        <v>4394</v>
      </c>
      <c r="W95" s="63">
        <f t="shared" si="311"/>
        <v>0</v>
      </c>
      <c r="X95" s="64">
        <f t="shared" ref="X95:Y95" si="364">IF(O95&gt;0,O95/K95,0)</f>
        <v>0</v>
      </c>
      <c r="Y95" s="64">
        <f t="shared" si="364"/>
        <v>0</v>
      </c>
      <c r="Z95" s="64">
        <f t="shared" si="313"/>
        <v>0</v>
      </c>
      <c r="AA95" s="58"/>
      <c r="AB95" s="58"/>
      <c r="AC95" s="58"/>
      <c r="AD95" s="58"/>
      <c r="AE95" s="65"/>
      <c r="AF95" s="65"/>
      <c r="AG95" s="65"/>
      <c r="AH95" s="65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326">
        <f t="shared" si="274"/>
        <v>0</v>
      </c>
      <c r="BO95" s="327">
        <f t="shared" si="275"/>
        <v>0</v>
      </c>
      <c r="BP95" s="326">
        <f t="shared" si="276"/>
        <v>0</v>
      </c>
      <c r="BQ95" s="326">
        <f t="shared" si="277"/>
        <v>0</v>
      </c>
      <c r="BR95" s="326">
        <f t="shared" si="278"/>
        <v>0</v>
      </c>
      <c r="BS95" s="326">
        <f t="shared" si="279"/>
        <v>0</v>
      </c>
      <c r="BT95" s="326">
        <f t="shared" si="280"/>
        <v>4394</v>
      </c>
      <c r="BU95" s="326">
        <f t="shared" si="281"/>
        <v>0</v>
      </c>
      <c r="BV95" s="326">
        <f t="shared" si="282"/>
        <v>0</v>
      </c>
      <c r="BW95" s="326">
        <f t="shared" si="283"/>
        <v>4394</v>
      </c>
      <c r="BX95" s="20"/>
      <c r="BY95" s="20"/>
      <c r="BZ95" s="20"/>
      <c r="CA95" s="20"/>
      <c r="CB95" s="20"/>
      <c r="CC95" s="20"/>
      <c r="CD95" s="20"/>
      <c r="CE95" s="20"/>
      <c r="CF95" s="20"/>
      <c r="CG95" s="20"/>
    </row>
    <row r="96" spans="1:85" ht="15.75" customHeight="1">
      <c r="A96" s="106"/>
      <c r="B96" s="107" t="s">
        <v>310</v>
      </c>
      <c r="C96" s="108"/>
      <c r="D96" s="47"/>
      <c r="E96" s="48">
        <f t="shared" ref="E96:H96" si="365">E97+E116+E118+E120+E114+E129+E134+E138+E146</f>
        <v>417587.58</v>
      </c>
      <c r="F96" s="48">
        <f t="shared" si="365"/>
        <v>0</v>
      </c>
      <c r="G96" s="48">
        <f t="shared" si="365"/>
        <v>417587.58</v>
      </c>
      <c r="H96" s="48">
        <f t="shared" si="365"/>
        <v>350000</v>
      </c>
      <c r="I96" s="70">
        <f>K96/G96</f>
        <v>0.1949510806810873</v>
      </c>
      <c r="J96" s="70">
        <f>O96/G96</f>
        <v>2.3439107073059975E-2</v>
      </c>
      <c r="K96" s="48">
        <f t="shared" ref="K96:W96" si="366">K97+K116+K118+K120+K114+K129+K134+K138+K146</f>
        <v>81409.149999999994</v>
      </c>
      <c r="L96" s="48">
        <f t="shared" si="366"/>
        <v>940496.14999999991</v>
      </c>
      <c r="M96" s="48">
        <f t="shared" si="366"/>
        <v>0</v>
      </c>
      <c r="N96" s="48">
        <f t="shared" si="366"/>
        <v>0</v>
      </c>
      <c r="O96" s="48">
        <f t="shared" si="366"/>
        <v>9787.8799999999992</v>
      </c>
      <c r="P96" s="48">
        <f t="shared" si="366"/>
        <v>526361.93999999994</v>
      </c>
      <c r="Q96" s="48">
        <f t="shared" si="366"/>
        <v>0</v>
      </c>
      <c r="R96" s="48">
        <f t="shared" si="366"/>
        <v>9787.8799999999992</v>
      </c>
      <c r="S96" s="48">
        <f t="shared" si="366"/>
        <v>526361.93999999994</v>
      </c>
      <c r="T96" s="48">
        <f t="shared" si="366"/>
        <v>0</v>
      </c>
      <c r="U96" s="51">
        <f t="shared" si="366"/>
        <v>71621.27</v>
      </c>
      <c r="V96" s="51">
        <f t="shared" si="366"/>
        <v>414134.20999999996</v>
      </c>
      <c r="W96" s="51">
        <f t="shared" si="366"/>
        <v>0</v>
      </c>
      <c r="X96" s="49">
        <f t="shared" ref="X96:Y96" si="367">IF(O96&gt;0,O96/K96,0)</f>
        <v>0.12023071116698798</v>
      </c>
      <c r="Y96" s="49">
        <f t="shared" si="367"/>
        <v>0.55966410920448739</v>
      </c>
      <c r="Z96" s="49">
        <f t="shared" si="313"/>
        <v>0</v>
      </c>
      <c r="AA96" s="48">
        <f t="shared" ref="AA96:BW96" si="368">AA97+AA116+AA118+AA120+AA114+AA129+AA134+AA138+AA146</f>
        <v>0</v>
      </c>
      <c r="AB96" s="48">
        <f t="shared" si="368"/>
        <v>99398</v>
      </c>
      <c r="AC96" s="48">
        <f t="shared" si="368"/>
        <v>0</v>
      </c>
      <c r="AD96" s="48">
        <f t="shared" si="368"/>
        <v>8199.9</v>
      </c>
      <c r="AE96" s="48">
        <f t="shared" si="368"/>
        <v>40780.520000000004</v>
      </c>
      <c r="AF96" s="48">
        <f t="shared" si="368"/>
        <v>0</v>
      </c>
      <c r="AG96" s="48">
        <f t="shared" si="368"/>
        <v>1587.98</v>
      </c>
      <c r="AH96" s="48">
        <f t="shared" si="368"/>
        <v>386183.42</v>
      </c>
      <c r="AI96" s="48">
        <f t="shared" si="368"/>
        <v>0</v>
      </c>
      <c r="AJ96" s="48">
        <f t="shared" si="368"/>
        <v>0</v>
      </c>
      <c r="AK96" s="48">
        <f t="shared" si="368"/>
        <v>0</v>
      </c>
      <c r="AL96" s="48">
        <f t="shared" si="368"/>
        <v>0</v>
      </c>
      <c r="AM96" s="48">
        <f t="shared" si="368"/>
        <v>0</v>
      </c>
      <c r="AN96" s="48">
        <f t="shared" si="368"/>
        <v>0</v>
      </c>
      <c r="AO96" s="48">
        <f t="shared" si="368"/>
        <v>0</v>
      </c>
      <c r="AP96" s="48">
        <f t="shared" si="368"/>
        <v>0</v>
      </c>
      <c r="AQ96" s="48">
        <f t="shared" si="368"/>
        <v>0</v>
      </c>
      <c r="AR96" s="48">
        <f t="shared" si="368"/>
        <v>0</v>
      </c>
      <c r="AS96" s="48">
        <f t="shared" si="368"/>
        <v>0</v>
      </c>
      <c r="AT96" s="48">
        <f t="shared" si="368"/>
        <v>0</v>
      </c>
      <c r="AU96" s="48">
        <f t="shared" si="368"/>
        <v>0</v>
      </c>
      <c r="AV96" s="48">
        <f t="shared" si="368"/>
        <v>0</v>
      </c>
      <c r="AW96" s="48">
        <f t="shared" si="368"/>
        <v>0</v>
      </c>
      <c r="AX96" s="48">
        <f t="shared" si="368"/>
        <v>0</v>
      </c>
      <c r="AY96" s="48">
        <f t="shared" si="368"/>
        <v>0</v>
      </c>
      <c r="AZ96" s="48">
        <f t="shared" si="368"/>
        <v>0</v>
      </c>
      <c r="BA96" s="48">
        <f t="shared" si="368"/>
        <v>0</v>
      </c>
      <c r="BB96" s="48">
        <f t="shared" si="368"/>
        <v>0</v>
      </c>
      <c r="BC96" s="48">
        <f t="shared" si="368"/>
        <v>0</v>
      </c>
      <c r="BD96" s="48">
        <f t="shared" si="368"/>
        <v>0</v>
      </c>
      <c r="BE96" s="48">
        <f t="shared" si="368"/>
        <v>0</v>
      </c>
      <c r="BF96" s="48">
        <f t="shared" si="368"/>
        <v>0</v>
      </c>
      <c r="BG96" s="48">
        <f t="shared" si="368"/>
        <v>0</v>
      </c>
      <c r="BH96" s="48">
        <f t="shared" si="368"/>
        <v>0</v>
      </c>
      <c r="BI96" s="48">
        <f t="shared" si="368"/>
        <v>0</v>
      </c>
      <c r="BJ96" s="48">
        <f t="shared" si="368"/>
        <v>0</v>
      </c>
      <c r="BK96" s="48">
        <f t="shared" si="368"/>
        <v>0</v>
      </c>
      <c r="BL96" s="48">
        <f t="shared" si="368"/>
        <v>0</v>
      </c>
      <c r="BM96" s="48">
        <f t="shared" si="368"/>
        <v>0</v>
      </c>
      <c r="BN96" s="48">
        <f>BN97+BN116+BN118+BN120+BN114+BN129+BN134+BN138+BN146</f>
        <v>9787.8799999999992</v>
      </c>
      <c r="BO96" s="48">
        <f t="shared" si="368"/>
        <v>0</v>
      </c>
      <c r="BP96" s="48">
        <f t="shared" si="368"/>
        <v>9787.8799999999992</v>
      </c>
      <c r="BQ96" s="48">
        <f t="shared" si="368"/>
        <v>71621.27</v>
      </c>
      <c r="BR96" s="48">
        <f t="shared" si="368"/>
        <v>0</v>
      </c>
      <c r="BS96" s="48">
        <f t="shared" si="368"/>
        <v>71621.27</v>
      </c>
      <c r="BT96" s="48">
        <f t="shared" si="368"/>
        <v>414134.20999999996</v>
      </c>
      <c r="BU96" s="48">
        <f t="shared" si="368"/>
        <v>9787.8799999999992</v>
      </c>
      <c r="BV96" s="48">
        <f t="shared" si="368"/>
        <v>71621.27</v>
      </c>
      <c r="BW96" s="48">
        <f t="shared" si="368"/>
        <v>423922.08999999997</v>
      </c>
      <c r="BX96" s="20"/>
      <c r="BY96" s="20"/>
      <c r="BZ96" s="20"/>
      <c r="CA96" s="20"/>
      <c r="CB96" s="20"/>
      <c r="CC96" s="20"/>
      <c r="CD96" s="20"/>
      <c r="CE96" s="20"/>
      <c r="CF96" s="20"/>
      <c r="CG96" s="20"/>
    </row>
    <row r="97" spans="1:85" ht="15.75" customHeight="1">
      <c r="A97" s="109"/>
      <c r="B97" s="110"/>
      <c r="C97" s="111"/>
      <c r="D97" s="112" t="s">
        <v>311</v>
      </c>
      <c r="E97" s="113">
        <f t="shared" ref="E97:H97" si="369">SUM(E98:E113)+SUM(E104:E114)</f>
        <v>28000</v>
      </c>
      <c r="F97" s="113">
        <f t="shared" si="369"/>
        <v>0</v>
      </c>
      <c r="G97" s="113">
        <f t="shared" si="369"/>
        <v>28000</v>
      </c>
      <c r="H97" s="113">
        <f t="shared" si="369"/>
        <v>350000</v>
      </c>
      <c r="I97" s="114">
        <f t="shared" ref="I97:I114" si="370">IF(G97&gt;0,K97/G97,0)</f>
        <v>7.1428571428571425E-2</v>
      </c>
      <c r="J97" s="114">
        <f t="shared" ref="J97:J114" si="371">IF(G97&gt;0,O97/G97,0)</f>
        <v>0</v>
      </c>
      <c r="K97" s="113">
        <f t="shared" ref="K97:W97" si="372">SUM(K98:K103)+SUM(K104:K114)</f>
        <v>2000</v>
      </c>
      <c r="L97" s="113">
        <f t="shared" si="372"/>
        <v>878039.34</v>
      </c>
      <c r="M97" s="113">
        <f t="shared" si="372"/>
        <v>0</v>
      </c>
      <c r="N97" s="113">
        <f t="shared" si="372"/>
        <v>0</v>
      </c>
      <c r="O97" s="113">
        <f t="shared" si="372"/>
        <v>0</v>
      </c>
      <c r="P97" s="113">
        <f t="shared" si="372"/>
        <v>513457.49</v>
      </c>
      <c r="Q97" s="113">
        <f t="shared" si="372"/>
        <v>0</v>
      </c>
      <c r="R97" s="113">
        <f t="shared" si="372"/>
        <v>0</v>
      </c>
      <c r="S97" s="113">
        <f t="shared" si="372"/>
        <v>513457.49</v>
      </c>
      <c r="T97" s="113">
        <f t="shared" si="372"/>
        <v>0</v>
      </c>
      <c r="U97" s="115">
        <f t="shared" si="372"/>
        <v>2000</v>
      </c>
      <c r="V97" s="115">
        <f t="shared" si="372"/>
        <v>364581.85</v>
      </c>
      <c r="W97" s="115">
        <f t="shared" si="372"/>
        <v>0</v>
      </c>
      <c r="X97" s="116">
        <f t="shared" ref="X97:Y97" si="373">IF(O97&gt;0,O97/K97,0)</f>
        <v>0</v>
      </c>
      <c r="Y97" s="116">
        <f t="shared" si="373"/>
        <v>0.58477731760857099</v>
      </c>
      <c r="Z97" s="116">
        <f t="shared" si="313"/>
        <v>0</v>
      </c>
      <c r="AA97" s="113">
        <f t="shared" ref="AA97:BW97" si="374">SUM(AA98:AA103)+SUM(AA104:AA114)</f>
        <v>0</v>
      </c>
      <c r="AB97" s="113">
        <f t="shared" si="374"/>
        <v>97648</v>
      </c>
      <c r="AC97" s="113">
        <f t="shared" si="374"/>
        <v>0</v>
      </c>
      <c r="AD97" s="113">
        <f t="shared" si="374"/>
        <v>0</v>
      </c>
      <c r="AE97" s="113">
        <f t="shared" si="374"/>
        <v>25288.23</v>
      </c>
      <c r="AF97" s="113">
        <f t="shared" si="374"/>
        <v>0</v>
      </c>
      <c r="AG97" s="113">
        <f t="shared" si="374"/>
        <v>0</v>
      </c>
      <c r="AH97" s="113">
        <f t="shared" si="374"/>
        <v>390521.26</v>
      </c>
      <c r="AI97" s="113">
        <f t="shared" si="374"/>
        <v>0</v>
      </c>
      <c r="AJ97" s="113">
        <f t="shared" si="374"/>
        <v>0</v>
      </c>
      <c r="AK97" s="113">
        <f t="shared" si="374"/>
        <v>0</v>
      </c>
      <c r="AL97" s="113">
        <f t="shared" si="374"/>
        <v>0</v>
      </c>
      <c r="AM97" s="113">
        <f t="shared" si="374"/>
        <v>0</v>
      </c>
      <c r="AN97" s="113">
        <f t="shared" si="374"/>
        <v>0</v>
      </c>
      <c r="AO97" s="113">
        <f t="shared" si="374"/>
        <v>0</v>
      </c>
      <c r="AP97" s="113">
        <f t="shared" si="374"/>
        <v>0</v>
      </c>
      <c r="AQ97" s="113">
        <f t="shared" si="374"/>
        <v>0</v>
      </c>
      <c r="AR97" s="113">
        <f t="shared" si="374"/>
        <v>0</v>
      </c>
      <c r="AS97" s="113">
        <f t="shared" si="374"/>
        <v>0</v>
      </c>
      <c r="AT97" s="113">
        <f t="shared" si="374"/>
        <v>0</v>
      </c>
      <c r="AU97" s="113">
        <f t="shared" si="374"/>
        <v>0</v>
      </c>
      <c r="AV97" s="113">
        <f t="shared" si="374"/>
        <v>0</v>
      </c>
      <c r="AW97" s="113">
        <f t="shared" si="374"/>
        <v>0</v>
      </c>
      <c r="AX97" s="113">
        <f t="shared" si="374"/>
        <v>0</v>
      </c>
      <c r="AY97" s="113">
        <f t="shared" si="374"/>
        <v>0</v>
      </c>
      <c r="AZ97" s="113">
        <f t="shared" si="374"/>
        <v>0</v>
      </c>
      <c r="BA97" s="113">
        <f t="shared" si="374"/>
        <v>0</v>
      </c>
      <c r="BB97" s="113">
        <f t="shared" si="374"/>
        <v>0</v>
      </c>
      <c r="BC97" s="113">
        <f t="shared" si="374"/>
        <v>0</v>
      </c>
      <c r="BD97" s="113">
        <f t="shared" si="374"/>
        <v>0</v>
      </c>
      <c r="BE97" s="113">
        <f t="shared" si="374"/>
        <v>0</v>
      </c>
      <c r="BF97" s="113">
        <f t="shared" si="374"/>
        <v>0</v>
      </c>
      <c r="BG97" s="113">
        <f t="shared" si="374"/>
        <v>0</v>
      </c>
      <c r="BH97" s="113">
        <f t="shared" si="374"/>
        <v>0</v>
      </c>
      <c r="BI97" s="113">
        <f t="shared" si="374"/>
        <v>0</v>
      </c>
      <c r="BJ97" s="113">
        <f t="shared" si="374"/>
        <v>0</v>
      </c>
      <c r="BK97" s="113">
        <f t="shared" si="374"/>
        <v>0</v>
      </c>
      <c r="BL97" s="113">
        <f t="shared" si="374"/>
        <v>0</v>
      </c>
      <c r="BM97" s="113">
        <f t="shared" si="374"/>
        <v>0</v>
      </c>
      <c r="BN97" s="113">
        <f>SUM(BN98:BN103)+SUM(BN104:BN114)</f>
        <v>0</v>
      </c>
      <c r="BO97" s="113">
        <f t="shared" si="374"/>
        <v>0</v>
      </c>
      <c r="BP97" s="113">
        <f t="shared" si="374"/>
        <v>0</v>
      </c>
      <c r="BQ97" s="113">
        <f t="shared" si="374"/>
        <v>2000</v>
      </c>
      <c r="BR97" s="113">
        <f t="shared" si="374"/>
        <v>0</v>
      </c>
      <c r="BS97" s="113">
        <f t="shared" si="374"/>
        <v>2000</v>
      </c>
      <c r="BT97" s="113">
        <f t="shared" si="374"/>
        <v>364581.85</v>
      </c>
      <c r="BU97" s="113">
        <f t="shared" si="374"/>
        <v>0</v>
      </c>
      <c r="BV97" s="113">
        <f t="shared" si="374"/>
        <v>2000</v>
      </c>
      <c r="BW97" s="113">
        <f t="shared" si="374"/>
        <v>364581.85</v>
      </c>
      <c r="BX97" s="20"/>
      <c r="BY97" s="20"/>
      <c r="BZ97" s="20"/>
      <c r="CA97" s="20"/>
      <c r="CB97" s="20"/>
      <c r="CC97" s="20"/>
      <c r="CD97" s="20"/>
      <c r="CE97" s="20"/>
      <c r="CF97" s="20"/>
      <c r="CG97" s="20"/>
    </row>
    <row r="98" spans="1:85" ht="15.75" customHeight="1">
      <c r="A98" s="53" t="s">
        <v>312</v>
      </c>
      <c r="B98" s="53"/>
      <c r="C98" s="54" t="s">
        <v>117</v>
      </c>
      <c r="D98" s="55" t="s">
        <v>118</v>
      </c>
      <c r="E98" s="56">
        <f>5000</f>
        <v>5000</v>
      </c>
      <c r="F98" s="56"/>
      <c r="G98" s="56">
        <f t="shared" ref="G98:G114" si="375">E98-F98</f>
        <v>5000</v>
      </c>
      <c r="H98" s="56"/>
      <c r="I98" s="57">
        <f t="shared" si="370"/>
        <v>0.4</v>
      </c>
      <c r="J98" s="57">
        <f t="shared" si="371"/>
        <v>0</v>
      </c>
      <c r="K98" s="117">
        <v>2000</v>
      </c>
      <c r="L98" s="58"/>
      <c r="M98" s="60"/>
      <c r="N98" s="60"/>
      <c r="O98" s="61">
        <f t="shared" ref="O98:Q98" si="376">AA98+AD98+AG98+AJ98+AM98+AP98+AS98+AV98+AY98+BB98+BE98+BH98</f>
        <v>0</v>
      </c>
      <c r="P98" s="61">
        <f t="shared" si="376"/>
        <v>0</v>
      </c>
      <c r="Q98" s="61">
        <f t="shared" si="376"/>
        <v>0</v>
      </c>
      <c r="R98" s="62">
        <f t="shared" ref="R98:T98" si="377">IF(BK98=0,SUM(AA98+AD98+AG98+AJ98+AM98+AP98+AS98+AV98+AY98+BB98+BE98+BH98),BK98)</f>
        <v>0</v>
      </c>
      <c r="S98" s="62">
        <f t="shared" si="377"/>
        <v>0</v>
      </c>
      <c r="T98" s="62">
        <f t="shared" si="377"/>
        <v>0</v>
      </c>
      <c r="U98" s="63">
        <f t="shared" ref="U98:U114" si="378">K98-O98</f>
        <v>2000</v>
      </c>
      <c r="V98" s="63">
        <f t="shared" ref="V98:V114" si="379">L98-P98-M98</f>
        <v>0</v>
      </c>
      <c r="W98" s="63">
        <f t="shared" ref="W98:W114" si="380">N98-Q98</f>
        <v>0</v>
      </c>
      <c r="X98" s="64">
        <f t="shared" ref="X98:Y98" si="381">IF(O98&gt;0,O98/K98,0)</f>
        <v>0</v>
      </c>
      <c r="Y98" s="64">
        <f t="shared" si="381"/>
        <v>0</v>
      </c>
      <c r="Z98" s="64">
        <f t="shared" si="313"/>
        <v>0</v>
      </c>
      <c r="AA98" s="58"/>
      <c r="AB98" s="58"/>
      <c r="AC98" s="58"/>
      <c r="AD98" s="58"/>
      <c r="AE98" s="65"/>
      <c r="AF98" s="65"/>
      <c r="AG98" s="65"/>
      <c r="AH98" s="65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9"/>
      <c r="AX98" s="59"/>
      <c r="AY98" s="58"/>
      <c r="AZ98" s="59"/>
      <c r="BA98" s="59"/>
      <c r="BB98" s="58"/>
      <c r="BC98" s="59"/>
      <c r="BD98" s="59"/>
      <c r="BE98" s="58"/>
      <c r="BF98" s="59"/>
      <c r="BG98" s="59"/>
      <c r="BH98" s="58"/>
      <c r="BI98" s="59"/>
      <c r="BJ98" s="59"/>
      <c r="BK98" s="58"/>
      <c r="BL98" s="59"/>
      <c r="BM98" s="59"/>
      <c r="BN98" s="326">
        <f t="shared" ref="BN98" si="382">IF(O98-BK98&gt;0,O98-BK98,0)</f>
        <v>0</v>
      </c>
      <c r="BO98" s="327">
        <f t="shared" ref="BO98" si="383">IF(Q98-BM98&gt;0,Q98-BM98,0)</f>
        <v>0</v>
      </c>
      <c r="BP98" s="326">
        <f t="shared" ref="BP98" si="384">IF(BN98+BO98&gt;0,BN98+BO98,0)</f>
        <v>0</v>
      </c>
      <c r="BQ98" s="326">
        <f t="shared" ref="BQ98" si="385">IF(U98=0,0,U98)</f>
        <v>2000</v>
      </c>
      <c r="BR98" s="326">
        <f t="shared" ref="BR98" si="386">IF(W98=0,0,W98)</f>
        <v>0</v>
      </c>
      <c r="BS98" s="326">
        <f t="shared" ref="BS98" si="387">IF(BQ98+BR98&gt;0,BQ98+BR98,0)</f>
        <v>2000</v>
      </c>
      <c r="BT98" s="326">
        <f t="shared" ref="BT98" si="388">IF(V98&gt;0,V98,0)</f>
        <v>0</v>
      </c>
      <c r="BU98" s="326">
        <f t="shared" ref="BU98" si="389">IF(BP98=0,0,BP98)</f>
        <v>0</v>
      </c>
      <c r="BV98" s="326">
        <f t="shared" ref="BV98" si="390">IF(BS98=0,0,BS98)</f>
        <v>2000</v>
      </c>
      <c r="BW98" s="326">
        <f t="shared" ref="BW98" si="391">IF(BP98+BT98&gt;0,BP98+BT98,0)</f>
        <v>0</v>
      </c>
      <c r="BX98" s="20"/>
      <c r="BY98" s="20"/>
      <c r="BZ98" s="20"/>
      <c r="CA98" s="20"/>
      <c r="CB98" s="20"/>
      <c r="CC98" s="20"/>
      <c r="CD98" s="20"/>
      <c r="CE98" s="20"/>
      <c r="CF98" s="20"/>
      <c r="CG98" s="20"/>
    </row>
    <row r="99" spans="1:85" ht="15.75" customHeight="1">
      <c r="A99" s="52"/>
      <c r="B99" s="66"/>
      <c r="C99" s="54" t="s">
        <v>121</v>
      </c>
      <c r="D99" s="55" t="s">
        <v>122</v>
      </c>
      <c r="E99" s="56">
        <v>3000</v>
      </c>
      <c r="F99" s="56"/>
      <c r="G99" s="56">
        <f t="shared" si="375"/>
        <v>3000</v>
      </c>
      <c r="H99" s="56"/>
      <c r="I99" s="57">
        <f t="shared" si="370"/>
        <v>0</v>
      </c>
      <c r="J99" s="57">
        <f t="shared" si="371"/>
        <v>0</v>
      </c>
      <c r="K99" s="58"/>
      <c r="L99" s="58"/>
      <c r="M99" s="60"/>
      <c r="N99" s="60"/>
      <c r="O99" s="61">
        <f t="shared" ref="O99:Q99" si="392">AA99+AD99+AG99+AJ99+AM99+AP99+AS99+AV99+AY99+BB99+BE99+BH99</f>
        <v>0</v>
      </c>
      <c r="P99" s="61">
        <f t="shared" si="392"/>
        <v>0</v>
      </c>
      <c r="Q99" s="61">
        <f t="shared" si="392"/>
        <v>0</v>
      </c>
      <c r="R99" s="62">
        <f t="shared" ref="R99:T99" si="393">IF(BK99=0,SUM(AA99+AD99+AG99+AJ99+AM99+AP99+AS99+AV99+AY99+BB99+BE99+BH99),BK99)</f>
        <v>0</v>
      </c>
      <c r="S99" s="62">
        <f t="shared" si="393"/>
        <v>0</v>
      </c>
      <c r="T99" s="62">
        <f t="shared" si="393"/>
        <v>0</v>
      </c>
      <c r="U99" s="63">
        <f t="shared" si="378"/>
        <v>0</v>
      </c>
      <c r="V99" s="63">
        <f t="shared" si="379"/>
        <v>0</v>
      </c>
      <c r="W99" s="63">
        <f t="shared" si="380"/>
        <v>0</v>
      </c>
      <c r="X99" s="64">
        <f t="shared" ref="X99:Y99" si="394">IF(O99&gt;0,O99/K99,0)</f>
        <v>0</v>
      </c>
      <c r="Y99" s="64">
        <f t="shared" si="394"/>
        <v>0</v>
      </c>
      <c r="Z99" s="64">
        <f t="shared" si="313"/>
        <v>0</v>
      </c>
      <c r="AA99" s="58"/>
      <c r="AB99" s="58"/>
      <c r="AC99" s="58"/>
      <c r="AD99" s="58"/>
      <c r="AE99" s="65"/>
      <c r="AF99" s="65"/>
      <c r="AG99" s="65"/>
      <c r="AH99" s="65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9"/>
      <c r="AX99" s="59"/>
      <c r="AY99" s="59"/>
      <c r="AZ99" s="59"/>
      <c r="BA99" s="59"/>
      <c r="BB99" s="59"/>
      <c r="BC99" s="59"/>
      <c r="BD99" s="59"/>
      <c r="BE99" s="58"/>
      <c r="BF99" s="59"/>
      <c r="BG99" s="59"/>
      <c r="BH99" s="59"/>
      <c r="BI99" s="59"/>
      <c r="BJ99" s="59"/>
      <c r="BK99" s="59"/>
      <c r="BL99" s="59"/>
      <c r="BM99" s="59"/>
      <c r="BN99" s="326">
        <f t="shared" ref="BN99:BN115" si="395">IF(O99-BK99&gt;0,O99-BK99,0)</f>
        <v>0</v>
      </c>
      <c r="BO99" s="327">
        <f t="shared" ref="BO99:BO115" si="396">IF(Q99-BM99&gt;0,Q99-BM99,0)</f>
        <v>0</v>
      </c>
      <c r="BP99" s="326">
        <f t="shared" ref="BP99:BP115" si="397">IF(BN99+BO99&gt;0,BN99+BO99,0)</f>
        <v>0</v>
      </c>
      <c r="BQ99" s="326">
        <f t="shared" ref="BQ99:BQ115" si="398">IF(U99=0,0,U99)</f>
        <v>0</v>
      </c>
      <c r="BR99" s="326">
        <f t="shared" ref="BR99:BR115" si="399">IF(W99=0,0,W99)</f>
        <v>0</v>
      </c>
      <c r="BS99" s="326">
        <f t="shared" ref="BS99:BS115" si="400">IF(BQ99+BR99&gt;0,BQ99+BR99,0)</f>
        <v>0</v>
      </c>
      <c r="BT99" s="326">
        <f t="shared" ref="BT99:BT115" si="401">IF(V99&gt;0,V99,0)</f>
        <v>0</v>
      </c>
      <c r="BU99" s="326">
        <f t="shared" ref="BU99:BU115" si="402">IF(BP99=0,0,BP99)</f>
        <v>0</v>
      </c>
      <c r="BV99" s="326">
        <f t="shared" ref="BV99:BV115" si="403">IF(BS99=0,0,BS99)</f>
        <v>0</v>
      </c>
      <c r="BW99" s="326">
        <f t="shared" ref="BW99:BW115" si="404">IF(BP99+BT99&gt;0,BP99+BT99,0)</f>
        <v>0</v>
      </c>
      <c r="BX99" s="20"/>
      <c r="BY99" s="20"/>
      <c r="BZ99" s="20"/>
      <c r="CA99" s="20"/>
      <c r="CB99" s="20"/>
      <c r="CC99" s="20"/>
      <c r="CD99" s="20"/>
      <c r="CE99" s="20"/>
      <c r="CF99" s="20"/>
      <c r="CG99" s="20"/>
    </row>
    <row r="100" spans="1:85" ht="15.75" customHeight="1">
      <c r="A100" s="52"/>
      <c r="B100" s="66"/>
      <c r="C100" s="54" t="s">
        <v>313</v>
      </c>
      <c r="D100" s="55" t="s">
        <v>314</v>
      </c>
      <c r="E100" s="56">
        <v>15000</v>
      </c>
      <c r="F100" s="56"/>
      <c r="G100" s="56">
        <f t="shared" si="375"/>
        <v>15000</v>
      </c>
      <c r="H100" s="56"/>
      <c r="I100" s="57">
        <f t="shared" si="370"/>
        <v>0</v>
      </c>
      <c r="J100" s="57">
        <f t="shared" si="371"/>
        <v>0</v>
      </c>
      <c r="K100" s="58"/>
      <c r="L100" s="58"/>
      <c r="M100" s="60"/>
      <c r="N100" s="60"/>
      <c r="O100" s="61"/>
      <c r="P100" s="61"/>
      <c r="Q100" s="61">
        <f>AC100+AF100+AI100+AL100+AO100+AR100+AU100+AX100+BA100+BD100+BG100+BJ100</f>
        <v>0</v>
      </c>
      <c r="R100" s="62">
        <f t="shared" ref="R100:T100" si="405">IF(BK100=0,SUM(AA100+AD100+AG100+AJ100+AM100+AP100+AS100+AV100+AY100+BB100+BE100+BH100),BK100)</f>
        <v>0</v>
      </c>
      <c r="S100" s="62">
        <f t="shared" si="405"/>
        <v>0</v>
      </c>
      <c r="T100" s="62">
        <f t="shared" si="405"/>
        <v>0</v>
      </c>
      <c r="U100" s="63">
        <f t="shared" si="378"/>
        <v>0</v>
      </c>
      <c r="V100" s="63">
        <f t="shared" si="379"/>
        <v>0</v>
      </c>
      <c r="W100" s="63">
        <f t="shared" si="380"/>
        <v>0</v>
      </c>
      <c r="X100" s="64">
        <f t="shared" ref="X100:Y100" si="406">IF(O100&gt;0,O100/K100,0)</f>
        <v>0</v>
      </c>
      <c r="Y100" s="64">
        <f t="shared" si="406"/>
        <v>0</v>
      </c>
      <c r="Z100" s="64">
        <f t="shared" si="313"/>
        <v>0</v>
      </c>
      <c r="AA100" s="58"/>
      <c r="AB100" s="58"/>
      <c r="AC100" s="58"/>
      <c r="AD100" s="58"/>
      <c r="AE100" s="65"/>
      <c r="AF100" s="65"/>
      <c r="AG100" s="65"/>
      <c r="AH100" s="65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9"/>
      <c r="AX100" s="59"/>
      <c r="AY100" s="59"/>
      <c r="AZ100" s="59"/>
      <c r="BA100" s="59"/>
      <c r="BB100" s="59"/>
      <c r="BC100" s="59"/>
      <c r="BD100" s="59"/>
      <c r="BE100" s="58"/>
      <c r="BF100" s="59"/>
      <c r="BG100" s="59"/>
      <c r="BH100" s="59"/>
      <c r="BI100" s="59"/>
      <c r="BJ100" s="59"/>
      <c r="BK100" s="59"/>
      <c r="BL100" s="59"/>
      <c r="BM100" s="59"/>
      <c r="BN100" s="326">
        <f t="shared" si="395"/>
        <v>0</v>
      </c>
      <c r="BO100" s="327">
        <f t="shared" si="396"/>
        <v>0</v>
      </c>
      <c r="BP100" s="326">
        <f t="shared" si="397"/>
        <v>0</v>
      </c>
      <c r="BQ100" s="326">
        <f t="shared" si="398"/>
        <v>0</v>
      </c>
      <c r="BR100" s="326">
        <f t="shared" si="399"/>
        <v>0</v>
      </c>
      <c r="BS100" s="326">
        <f t="shared" si="400"/>
        <v>0</v>
      </c>
      <c r="BT100" s="326">
        <f t="shared" si="401"/>
        <v>0</v>
      </c>
      <c r="BU100" s="326">
        <f t="shared" si="402"/>
        <v>0</v>
      </c>
      <c r="BV100" s="326">
        <f t="shared" si="403"/>
        <v>0</v>
      </c>
      <c r="BW100" s="326">
        <f t="shared" si="404"/>
        <v>0</v>
      </c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</row>
    <row r="101" spans="1:85" ht="15.75" customHeight="1">
      <c r="A101" s="118"/>
      <c r="B101" s="119"/>
      <c r="C101" s="54" t="s">
        <v>260</v>
      </c>
      <c r="D101" s="55" t="s">
        <v>261</v>
      </c>
      <c r="E101" s="56">
        <f>5000</f>
        <v>5000</v>
      </c>
      <c r="F101" s="56"/>
      <c r="G101" s="56">
        <f t="shared" si="375"/>
        <v>5000</v>
      </c>
      <c r="H101" s="56"/>
      <c r="I101" s="57">
        <f t="shared" si="370"/>
        <v>0</v>
      </c>
      <c r="J101" s="57">
        <f t="shared" si="371"/>
        <v>0</v>
      </c>
      <c r="K101" s="120"/>
      <c r="L101" s="121"/>
      <c r="M101" s="120"/>
      <c r="N101" s="120"/>
      <c r="O101" s="61">
        <f t="shared" ref="O101:Q101" si="407">AA101+AD101+AG101+AJ101+AM101+AP101+AS101+AV101+AY101+BB101+BE101+BH101</f>
        <v>0</v>
      </c>
      <c r="P101" s="61">
        <f t="shared" si="407"/>
        <v>0</v>
      </c>
      <c r="Q101" s="61">
        <f t="shared" si="407"/>
        <v>0</v>
      </c>
      <c r="R101" s="62">
        <f t="shared" ref="R101:T101" si="408">IF(BK101=0,SUM(AA101+AD101+AG101+AJ101+AM101+AP101+AS101+AV101+AY101+BB101+BE101+BH101),BK101)</f>
        <v>0</v>
      </c>
      <c r="S101" s="62">
        <f t="shared" si="408"/>
        <v>0</v>
      </c>
      <c r="T101" s="62">
        <f t="shared" si="408"/>
        <v>0</v>
      </c>
      <c r="U101" s="63">
        <f t="shared" si="378"/>
        <v>0</v>
      </c>
      <c r="V101" s="63">
        <f t="shared" si="379"/>
        <v>0</v>
      </c>
      <c r="W101" s="63">
        <f t="shared" si="380"/>
        <v>0</v>
      </c>
      <c r="X101" s="64">
        <f t="shared" ref="X101:Y101" si="409">IF(O101&gt;0,O101/K101,0)</f>
        <v>0</v>
      </c>
      <c r="Y101" s="64">
        <f t="shared" si="409"/>
        <v>0</v>
      </c>
      <c r="Z101" s="64">
        <f t="shared" si="313"/>
        <v>0</v>
      </c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326">
        <f t="shared" si="395"/>
        <v>0</v>
      </c>
      <c r="BO101" s="327">
        <f t="shared" si="396"/>
        <v>0</v>
      </c>
      <c r="BP101" s="326">
        <f t="shared" si="397"/>
        <v>0</v>
      </c>
      <c r="BQ101" s="326">
        <f t="shared" si="398"/>
        <v>0</v>
      </c>
      <c r="BR101" s="326">
        <f t="shared" si="399"/>
        <v>0</v>
      </c>
      <c r="BS101" s="326">
        <f t="shared" si="400"/>
        <v>0</v>
      </c>
      <c r="BT101" s="326">
        <f t="shared" si="401"/>
        <v>0</v>
      </c>
      <c r="BU101" s="326">
        <f t="shared" si="402"/>
        <v>0</v>
      </c>
      <c r="BV101" s="326">
        <f t="shared" si="403"/>
        <v>0</v>
      </c>
      <c r="BW101" s="326">
        <f t="shared" si="404"/>
        <v>0</v>
      </c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</row>
    <row r="102" spans="1:85" ht="15.75" customHeight="1">
      <c r="A102" s="118"/>
      <c r="B102" s="119"/>
      <c r="C102" s="54" t="s">
        <v>315</v>
      </c>
      <c r="D102" s="122" t="s">
        <v>316</v>
      </c>
      <c r="E102" s="56"/>
      <c r="F102" s="56"/>
      <c r="G102" s="56">
        <f t="shared" si="375"/>
        <v>0</v>
      </c>
      <c r="H102" s="56">
        <v>100000</v>
      </c>
      <c r="I102" s="57">
        <f t="shared" si="370"/>
        <v>0</v>
      </c>
      <c r="J102" s="57">
        <f t="shared" si="371"/>
        <v>0</v>
      </c>
      <c r="K102" s="120"/>
      <c r="L102" s="121"/>
      <c r="M102" s="120"/>
      <c r="N102" s="120"/>
      <c r="O102" s="61">
        <f t="shared" ref="O102:Q102" si="410">AA102+AD102+AG102+AJ102+AM102+AP102+AS102+AV102+AY102+BB102+BE102+BH102</f>
        <v>0</v>
      </c>
      <c r="P102" s="61">
        <f t="shared" si="410"/>
        <v>0</v>
      </c>
      <c r="Q102" s="61">
        <f t="shared" si="410"/>
        <v>0</v>
      </c>
      <c r="R102" s="62">
        <f t="shared" ref="R102:T102" si="411">IF(BK102=0,SUM(AA102+AD102+AG102+AJ102+AM102+AP102+AS102+AV102+AY102+BB102+BE102+BH102),BK102)</f>
        <v>0</v>
      </c>
      <c r="S102" s="62">
        <f t="shared" si="411"/>
        <v>0</v>
      </c>
      <c r="T102" s="62">
        <f t="shared" si="411"/>
        <v>0</v>
      </c>
      <c r="U102" s="63">
        <f t="shared" si="378"/>
        <v>0</v>
      </c>
      <c r="V102" s="63">
        <f t="shared" si="379"/>
        <v>0</v>
      </c>
      <c r="W102" s="63">
        <f t="shared" si="380"/>
        <v>0</v>
      </c>
      <c r="X102" s="64">
        <f t="shared" ref="X102:Y102" si="412">IF(O102&gt;0,O102/K102,0)</f>
        <v>0</v>
      </c>
      <c r="Y102" s="64">
        <f t="shared" si="412"/>
        <v>0</v>
      </c>
      <c r="Z102" s="64">
        <f t="shared" si="313"/>
        <v>0</v>
      </c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326">
        <f t="shared" si="395"/>
        <v>0</v>
      </c>
      <c r="BO102" s="327">
        <f t="shared" si="396"/>
        <v>0</v>
      </c>
      <c r="BP102" s="326">
        <f t="shared" si="397"/>
        <v>0</v>
      </c>
      <c r="BQ102" s="326">
        <f t="shared" si="398"/>
        <v>0</v>
      </c>
      <c r="BR102" s="326">
        <f t="shared" si="399"/>
        <v>0</v>
      </c>
      <c r="BS102" s="326">
        <f t="shared" si="400"/>
        <v>0</v>
      </c>
      <c r="BT102" s="326">
        <f t="shared" si="401"/>
        <v>0</v>
      </c>
      <c r="BU102" s="326">
        <f t="shared" si="402"/>
        <v>0</v>
      </c>
      <c r="BV102" s="326">
        <f t="shared" si="403"/>
        <v>0</v>
      </c>
      <c r="BW102" s="326">
        <f t="shared" si="404"/>
        <v>0</v>
      </c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</row>
    <row r="103" spans="1:85" ht="15.75" customHeight="1">
      <c r="A103" s="123"/>
      <c r="B103" s="119"/>
      <c r="C103" s="54" t="s">
        <v>315</v>
      </c>
      <c r="D103" s="122" t="s">
        <v>317</v>
      </c>
      <c r="E103" s="56"/>
      <c r="F103" s="56"/>
      <c r="G103" s="56">
        <f t="shared" si="375"/>
        <v>0</v>
      </c>
      <c r="H103" s="56">
        <v>250000</v>
      </c>
      <c r="I103" s="57">
        <f t="shared" si="370"/>
        <v>0</v>
      </c>
      <c r="J103" s="57">
        <f t="shared" si="371"/>
        <v>0</v>
      </c>
      <c r="K103" s="120"/>
      <c r="L103" s="121"/>
      <c r="M103" s="120"/>
      <c r="N103" s="120"/>
      <c r="O103" s="61">
        <f t="shared" ref="O103:Q103" si="413">AA103+AD103+AG103+AJ103+AM103+AP103+AS103+AV103+AY103+BB103+BE103+BH103</f>
        <v>0</v>
      </c>
      <c r="P103" s="61">
        <f t="shared" si="413"/>
        <v>0</v>
      </c>
      <c r="Q103" s="61">
        <f t="shared" si="413"/>
        <v>0</v>
      </c>
      <c r="R103" s="62">
        <f t="shared" ref="R103:T103" si="414">IF(BK103=0,SUM(AA103+AD103+AG103+AJ103+AM103+AP103+AS103+AV103+AY103+BB103+BE103+BH103),BK103)</f>
        <v>0</v>
      </c>
      <c r="S103" s="62">
        <f t="shared" si="414"/>
        <v>0</v>
      </c>
      <c r="T103" s="62">
        <f t="shared" si="414"/>
        <v>0</v>
      </c>
      <c r="U103" s="63">
        <f t="shared" si="378"/>
        <v>0</v>
      </c>
      <c r="V103" s="63">
        <f t="shared" si="379"/>
        <v>0</v>
      </c>
      <c r="W103" s="63">
        <f t="shared" si="380"/>
        <v>0</v>
      </c>
      <c r="X103" s="64">
        <f t="shared" ref="X103:Y103" si="415">IF(O103&gt;0,O103/K103,0)</f>
        <v>0</v>
      </c>
      <c r="Y103" s="64">
        <f t="shared" si="415"/>
        <v>0</v>
      </c>
      <c r="Z103" s="64">
        <f t="shared" si="313"/>
        <v>0</v>
      </c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326">
        <f t="shared" si="395"/>
        <v>0</v>
      </c>
      <c r="BO103" s="327">
        <f t="shared" si="396"/>
        <v>0</v>
      </c>
      <c r="BP103" s="326">
        <f t="shared" si="397"/>
        <v>0</v>
      </c>
      <c r="BQ103" s="326">
        <f t="shared" si="398"/>
        <v>0</v>
      </c>
      <c r="BR103" s="326">
        <f t="shared" si="399"/>
        <v>0</v>
      </c>
      <c r="BS103" s="326">
        <f t="shared" si="400"/>
        <v>0</v>
      </c>
      <c r="BT103" s="326">
        <f t="shared" si="401"/>
        <v>0</v>
      </c>
      <c r="BU103" s="326">
        <f t="shared" si="402"/>
        <v>0</v>
      </c>
      <c r="BV103" s="326">
        <f t="shared" si="403"/>
        <v>0</v>
      </c>
      <c r="BW103" s="326">
        <f t="shared" si="404"/>
        <v>0</v>
      </c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</row>
    <row r="104" spans="1:85" ht="15.75" customHeight="1">
      <c r="A104" s="86"/>
      <c r="B104" s="124" t="s">
        <v>318</v>
      </c>
      <c r="C104" s="54" t="s">
        <v>319</v>
      </c>
      <c r="D104" s="122" t="s">
        <v>320</v>
      </c>
      <c r="E104" s="56"/>
      <c r="F104" s="56"/>
      <c r="G104" s="56">
        <f t="shared" si="375"/>
        <v>0</v>
      </c>
      <c r="H104" s="125"/>
      <c r="I104" s="57">
        <f t="shared" si="370"/>
        <v>0</v>
      </c>
      <c r="J104" s="57">
        <f t="shared" si="371"/>
        <v>0</v>
      </c>
      <c r="K104" s="120"/>
      <c r="L104" s="121">
        <v>10048</v>
      </c>
      <c r="M104" s="120"/>
      <c r="N104" s="120"/>
      <c r="O104" s="126">
        <f t="shared" ref="O104:Q104" si="416">AA104+AD104+AG104+AJ104+AM104+AP104+AS104+AV104+AY104+BB104+BE104+BH104</f>
        <v>0</v>
      </c>
      <c r="P104" s="126">
        <f t="shared" si="416"/>
        <v>10048</v>
      </c>
      <c r="Q104" s="126">
        <f t="shared" si="416"/>
        <v>0</v>
      </c>
      <c r="R104" s="62">
        <f t="shared" ref="R104:T104" si="417">IF(BK104=0,SUM(AA104+AD104+AG104+AJ104+AM104+AP104+AS104+AV104+AY104+BB104+BE104+BH104),BK104)</f>
        <v>0</v>
      </c>
      <c r="S104" s="62">
        <f t="shared" si="417"/>
        <v>10048</v>
      </c>
      <c r="T104" s="62">
        <f t="shared" si="417"/>
        <v>0</v>
      </c>
      <c r="U104" s="127">
        <f t="shared" si="378"/>
        <v>0</v>
      </c>
      <c r="V104" s="63">
        <f t="shared" si="379"/>
        <v>0</v>
      </c>
      <c r="W104" s="127">
        <f t="shared" si="380"/>
        <v>0</v>
      </c>
      <c r="X104" s="64">
        <f t="shared" ref="X104:Y104" si="418">IF(O104&gt;0,O104/K104,0)</f>
        <v>0</v>
      </c>
      <c r="Y104" s="64">
        <f t="shared" si="418"/>
        <v>1</v>
      </c>
      <c r="Z104" s="64">
        <f t="shared" si="313"/>
        <v>0</v>
      </c>
      <c r="AA104" s="120"/>
      <c r="AB104" s="120">
        <v>10048</v>
      </c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326">
        <f t="shared" si="395"/>
        <v>0</v>
      </c>
      <c r="BO104" s="327">
        <f t="shared" si="396"/>
        <v>0</v>
      </c>
      <c r="BP104" s="326">
        <f t="shared" si="397"/>
        <v>0</v>
      </c>
      <c r="BQ104" s="326">
        <f t="shared" si="398"/>
        <v>0</v>
      </c>
      <c r="BR104" s="326">
        <f t="shared" si="399"/>
        <v>0</v>
      </c>
      <c r="BS104" s="326">
        <f t="shared" si="400"/>
        <v>0</v>
      </c>
      <c r="BT104" s="326">
        <f t="shared" si="401"/>
        <v>0</v>
      </c>
      <c r="BU104" s="326">
        <f t="shared" si="402"/>
        <v>0</v>
      </c>
      <c r="BV104" s="326">
        <f t="shared" si="403"/>
        <v>0</v>
      </c>
      <c r="BW104" s="326">
        <f t="shared" si="404"/>
        <v>0</v>
      </c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</row>
    <row r="105" spans="1:85" ht="15.75" customHeight="1">
      <c r="A105" s="86"/>
      <c r="B105" s="124" t="s">
        <v>321</v>
      </c>
      <c r="C105" s="54" t="s">
        <v>319</v>
      </c>
      <c r="D105" s="122" t="s">
        <v>322</v>
      </c>
      <c r="E105" s="56"/>
      <c r="F105" s="56"/>
      <c r="G105" s="56">
        <f t="shared" si="375"/>
        <v>0</v>
      </c>
      <c r="H105" s="125"/>
      <c r="I105" s="57">
        <f t="shared" si="370"/>
        <v>0</v>
      </c>
      <c r="J105" s="57">
        <f t="shared" si="371"/>
        <v>0</v>
      </c>
      <c r="K105" s="120"/>
      <c r="L105" s="121">
        <v>4512</v>
      </c>
      <c r="M105" s="120"/>
      <c r="N105" s="120"/>
      <c r="O105" s="126">
        <f t="shared" ref="O105:Q105" si="419">AA105+AD105+AG105+AJ105+AM105+AP105+AS105+AV105+AY105+BB105+BE105+BH105</f>
        <v>0</v>
      </c>
      <c r="P105" s="126">
        <f t="shared" si="419"/>
        <v>4512</v>
      </c>
      <c r="Q105" s="126">
        <f t="shared" si="419"/>
        <v>0</v>
      </c>
      <c r="R105" s="62">
        <f t="shared" ref="R105:T105" si="420">IF(BK105=0,SUM(AA105+AD105+AG105+AJ105+AM105+AP105+AS105+AV105+AY105+BB105+BE105+BH105),BK105)</f>
        <v>0</v>
      </c>
      <c r="S105" s="62">
        <f t="shared" si="420"/>
        <v>4512</v>
      </c>
      <c r="T105" s="62">
        <f t="shared" si="420"/>
        <v>0</v>
      </c>
      <c r="U105" s="127">
        <f t="shared" si="378"/>
        <v>0</v>
      </c>
      <c r="V105" s="63">
        <f t="shared" si="379"/>
        <v>0</v>
      </c>
      <c r="W105" s="127">
        <f t="shared" si="380"/>
        <v>0</v>
      </c>
      <c r="X105" s="64">
        <f t="shared" ref="X105:Y105" si="421">IF(O105&gt;0,O105/K105,0)</f>
        <v>0</v>
      </c>
      <c r="Y105" s="64">
        <f t="shared" si="421"/>
        <v>1</v>
      </c>
      <c r="Z105" s="64">
        <f t="shared" si="313"/>
        <v>0</v>
      </c>
      <c r="AA105" s="120"/>
      <c r="AB105" s="120"/>
      <c r="AC105" s="120"/>
      <c r="AD105" s="120"/>
      <c r="AE105" s="120">
        <v>4512</v>
      </c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326">
        <f t="shared" si="395"/>
        <v>0</v>
      </c>
      <c r="BO105" s="327">
        <f t="shared" si="396"/>
        <v>0</v>
      </c>
      <c r="BP105" s="326">
        <f t="shared" si="397"/>
        <v>0</v>
      </c>
      <c r="BQ105" s="326">
        <f t="shared" si="398"/>
        <v>0</v>
      </c>
      <c r="BR105" s="326">
        <f t="shared" si="399"/>
        <v>0</v>
      </c>
      <c r="BS105" s="326">
        <f t="shared" si="400"/>
        <v>0</v>
      </c>
      <c r="BT105" s="326">
        <f t="shared" si="401"/>
        <v>0</v>
      </c>
      <c r="BU105" s="326">
        <f t="shared" si="402"/>
        <v>0</v>
      </c>
      <c r="BV105" s="326">
        <f t="shared" si="403"/>
        <v>0</v>
      </c>
      <c r="BW105" s="326">
        <f t="shared" si="404"/>
        <v>0</v>
      </c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</row>
    <row r="106" spans="1:85" ht="15.75" customHeight="1">
      <c r="A106" s="86"/>
      <c r="B106" s="124" t="s">
        <v>323</v>
      </c>
      <c r="C106" s="54" t="s">
        <v>315</v>
      </c>
      <c r="D106" s="122" t="s">
        <v>324</v>
      </c>
      <c r="E106" s="56"/>
      <c r="F106" s="56"/>
      <c r="G106" s="56">
        <f t="shared" si="375"/>
        <v>0</v>
      </c>
      <c r="H106" s="125"/>
      <c r="I106" s="57">
        <f t="shared" si="370"/>
        <v>0</v>
      </c>
      <c r="J106" s="57">
        <f t="shared" si="371"/>
        <v>0</v>
      </c>
      <c r="K106" s="120"/>
      <c r="L106" s="121">
        <v>210853.11</v>
      </c>
      <c r="M106" s="120"/>
      <c r="N106" s="120"/>
      <c r="O106" s="126">
        <f t="shared" ref="O106:Q106" si="422">AA106+AD106+AG106+AJ106+AM106+AP106+AS106+AV106+AY106+BB106+BE106+BH106</f>
        <v>0</v>
      </c>
      <c r="P106" s="126">
        <f t="shared" si="422"/>
        <v>0</v>
      </c>
      <c r="Q106" s="126">
        <f t="shared" si="422"/>
        <v>0</v>
      </c>
      <c r="R106" s="62">
        <f t="shared" ref="R106:T106" si="423">IF(BK106=0,SUM(AA106+AD106+AG106+AJ106+AM106+AP106+AS106+AV106+AY106+BB106+BE106+BH106),BK106)</f>
        <v>0</v>
      </c>
      <c r="S106" s="62">
        <f t="shared" si="423"/>
        <v>0</v>
      </c>
      <c r="T106" s="62">
        <f t="shared" si="423"/>
        <v>0</v>
      </c>
      <c r="U106" s="127">
        <f t="shared" si="378"/>
        <v>0</v>
      </c>
      <c r="V106" s="63">
        <f t="shared" si="379"/>
        <v>210853.11</v>
      </c>
      <c r="W106" s="127">
        <f t="shared" si="380"/>
        <v>0</v>
      </c>
      <c r="X106" s="64">
        <f t="shared" ref="X106:Y106" si="424">IF(O106&gt;0,O106/K106,0)</f>
        <v>0</v>
      </c>
      <c r="Y106" s="64">
        <f t="shared" si="424"/>
        <v>0</v>
      </c>
      <c r="Z106" s="64">
        <f t="shared" si="313"/>
        <v>0</v>
      </c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20"/>
      <c r="BH106" s="120"/>
      <c r="BI106" s="120"/>
      <c r="BJ106" s="120"/>
      <c r="BK106" s="120"/>
      <c r="BL106" s="120"/>
      <c r="BM106" s="120"/>
      <c r="BN106" s="326">
        <f t="shared" si="395"/>
        <v>0</v>
      </c>
      <c r="BO106" s="327">
        <f t="shared" si="396"/>
        <v>0</v>
      </c>
      <c r="BP106" s="326">
        <f t="shared" si="397"/>
        <v>0</v>
      </c>
      <c r="BQ106" s="326">
        <f t="shared" si="398"/>
        <v>0</v>
      </c>
      <c r="BR106" s="326">
        <f t="shared" si="399"/>
        <v>0</v>
      </c>
      <c r="BS106" s="326">
        <f t="shared" si="400"/>
        <v>0</v>
      </c>
      <c r="BT106" s="326">
        <f t="shared" si="401"/>
        <v>210853.11</v>
      </c>
      <c r="BU106" s="326">
        <f t="shared" si="402"/>
        <v>0</v>
      </c>
      <c r="BV106" s="326">
        <f t="shared" si="403"/>
        <v>0</v>
      </c>
      <c r="BW106" s="326">
        <f t="shared" si="404"/>
        <v>210853.11</v>
      </c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</row>
    <row r="107" spans="1:85" ht="15.75" customHeight="1">
      <c r="A107" s="86"/>
      <c r="B107" s="124" t="s">
        <v>325</v>
      </c>
      <c r="C107" s="54" t="s">
        <v>315</v>
      </c>
      <c r="D107" s="122" t="s">
        <v>326</v>
      </c>
      <c r="E107" s="56"/>
      <c r="F107" s="56"/>
      <c r="G107" s="56">
        <f t="shared" si="375"/>
        <v>0</v>
      </c>
      <c r="H107" s="125"/>
      <c r="I107" s="57">
        <f t="shared" si="370"/>
        <v>0</v>
      </c>
      <c r="J107" s="57">
        <f t="shared" si="371"/>
        <v>0</v>
      </c>
      <c r="K107" s="120"/>
      <c r="L107" s="121">
        <v>15200</v>
      </c>
      <c r="M107" s="120"/>
      <c r="N107" s="120"/>
      <c r="O107" s="126">
        <f t="shared" ref="O107:Q107" si="425">AA107+AD107+AG107+AJ107+AM107+AP107+AS107+AV107+AY107+BB107+BE107+BH107</f>
        <v>0</v>
      </c>
      <c r="P107" s="126">
        <f t="shared" si="425"/>
        <v>0</v>
      </c>
      <c r="Q107" s="126">
        <f t="shared" si="425"/>
        <v>0</v>
      </c>
      <c r="R107" s="62">
        <f t="shared" ref="R107:T107" si="426">IF(BK107=0,SUM(AA107+AD107+AG107+AJ107+AM107+AP107+AS107+AV107+AY107+BB107+BE107+BH107),BK107)</f>
        <v>0</v>
      </c>
      <c r="S107" s="62">
        <f t="shared" si="426"/>
        <v>0</v>
      </c>
      <c r="T107" s="62">
        <f t="shared" si="426"/>
        <v>0</v>
      </c>
      <c r="U107" s="127">
        <f t="shared" si="378"/>
        <v>0</v>
      </c>
      <c r="V107" s="63">
        <f t="shared" si="379"/>
        <v>15200</v>
      </c>
      <c r="W107" s="127">
        <f t="shared" si="380"/>
        <v>0</v>
      </c>
      <c r="X107" s="64">
        <f t="shared" ref="X107:Y107" si="427">IF(O107&gt;0,O107/K107,0)</f>
        <v>0</v>
      </c>
      <c r="Y107" s="64">
        <f t="shared" si="427"/>
        <v>0</v>
      </c>
      <c r="Z107" s="64">
        <f t="shared" si="313"/>
        <v>0</v>
      </c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326">
        <f t="shared" si="395"/>
        <v>0</v>
      </c>
      <c r="BO107" s="327">
        <f t="shared" si="396"/>
        <v>0</v>
      </c>
      <c r="BP107" s="326">
        <f t="shared" si="397"/>
        <v>0</v>
      </c>
      <c r="BQ107" s="326">
        <f t="shared" si="398"/>
        <v>0</v>
      </c>
      <c r="BR107" s="326">
        <f t="shared" si="399"/>
        <v>0</v>
      </c>
      <c r="BS107" s="326">
        <f t="shared" si="400"/>
        <v>0</v>
      </c>
      <c r="BT107" s="326">
        <f t="shared" si="401"/>
        <v>15200</v>
      </c>
      <c r="BU107" s="326">
        <f t="shared" si="402"/>
        <v>0</v>
      </c>
      <c r="BV107" s="326">
        <f t="shared" si="403"/>
        <v>0</v>
      </c>
      <c r="BW107" s="326">
        <f t="shared" si="404"/>
        <v>15200</v>
      </c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</row>
    <row r="108" spans="1:85" ht="15.75" customHeight="1">
      <c r="A108" s="105"/>
      <c r="B108" s="128" t="s">
        <v>327</v>
      </c>
      <c r="C108" s="54" t="s">
        <v>328</v>
      </c>
      <c r="D108" s="122" t="s">
        <v>329</v>
      </c>
      <c r="E108" s="56"/>
      <c r="F108" s="56"/>
      <c r="G108" s="56">
        <f t="shared" si="375"/>
        <v>0</v>
      </c>
      <c r="H108" s="125"/>
      <c r="I108" s="57">
        <f t="shared" si="370"/>
        <v>0</v>
      </c>
      <c r="J108" s="57">
        <f t="shared" si="371"/>
        <v>0</v>
      </c>
      <c r="K108" s="120"/>
      <c r="L108" s="121">
        <v>109523</v>
      </c>
      <c r="M108" s="120"/>
      <c r="N108" s="120"/>
      <c r="O108" s="126">
        <f t="shared" ref="O108:Q108" si="428">AA108+AD108+AG108+AJ108+AM108+AP108+AS108+AV108+AY108+BB108+BE108+BH108</f>
        <v>0</v>
      </c>
      <c r="P108" s="126">
        <f t="shared" si="428"/>
        <v>109523</v>
      </c>
      <c r="Q108" s="126">
        <f t="shared" si="428"/>
        <v>0</v>
      </c>
      <c r="R108" s="62">
        <f t="shared" ref="R108:T108" si="429">IF(BK108=0,SUM(AA108+AD108+AG108+AJ108+AM108+AP108+AS108+AV108+AY108+BB108+BE108+BH108),BK108)</f>
        <v>0</v>
      </c>
      <c r="S108" s="62">
        <f t="shared" si="429"/>
        <v>109523</v>
      </c>
      <c r="T108" s="62">
        <f t="shared" si="429"/>
        <v>0</v>
      </c>
      <c r="U108" s="127">
        <f t="shared" si="378"/>
        <v>0</v>
      </c>
      <c r="V108" s="63">
        <f t="shared" si="379"/>
        <v>0</v>
      </c>
      <c r="W108" s="127">
        <f t="shared" si="380"/>
        <v>0</v>
      </c>
      <c r="X108" s="64">
        <f t="shared" ref="X108:Y108" si="430">IF(O108&gt;0,O108/K108,0)</f>
        <v>0</v>
      </c>
      <c r="Y108" s="64">
        <f t="shared" si="430"/>
        <v>1</v>
      </c>
      <c r="Z108" s="64">
        <f t="shared" si="313"/>
        <v>0</v>
      </c>
      <c r="AA108" s="120"/>
      <c r="AB108" s="120"/>
      <c r="AC108" s="120"/>
      <c r="AD108" s="120"/>
      <c r="AE108" s="120"/>
      <c r="AF108" s="120"/>
      <c r="AG108" s="120"/>
      <c r="AH108" s="120">
        <v>109523</v>
      </c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0"/>
      <c r="BG108" s="120"/>
      <c r="BH108" s="120"/>
      <c r="BI108" s="120"/>
      <c r="BJ108" s="120"/>
      <c r="BK108" s="120"/>
      <c r="BL108" s="120"/>
      <c r="BM108" s="120"/>
      <c r="BN108" s="326">
        <f t="shared" si="395"/>
        <v>0</v>
      </c>
      <c r="BO108" s="327">
        <f t="shared" si="396"/>
        <v>0</v>
      </c>
      <c r="BP108" s="326">
        <f t="shared" si="397"/>
        <v>0</v>
      </c>
      <c r="BQ108" s="326">
        <f t="shared" si="398"/>
        <v>0</v>
      </c>
      <c r="BR108" s="326">
        <f t="shared" si="399"/>
        <v>0</v>
      </c>
      <c r="BS108" s="326">
        <f t="shared" si="400"/>
        <v>0</v>
      </c>
      <c r="BT108" s="326">
        <f t="shared" si="401"/>
        <v>0</v>
      </c>
      <c r="BU108" s="326">
        <f t="shared" si="402"/>
        <v>0</v>
      </c>
      <c r="BV108" s="326">
        <f t="shared" si="403"/>
        <v>0</v>
      </c>
      <c r="BW108" s="326">
        <f t="shared" si="404"/>
        <v>0</v>
      </c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</row>
    <row r="109" spans="1:85" ht="15.75" customHeight="1">
      <c r="A109" s="86"/>
      <c r="B109" s="124" t="s">
        <v>330</v>
      </c>
      <c r="C109" s="54" t="s">
        <v>328</v>
      </c>
      <c r="D109" s="122" t="s">
        <v>331</v>
      </c>
      <c r="E109" s="56"/>
      <c r="F109" s="56"/>
      <c r="G109" s="56">
        <f t="shared" si="375"/>
        <v>0</v>
      </c>
      <c r="H109" s="125"/>
      <c r="I109" s="57">
        <f t="shared" si="370"/>
        <v>0</v>
      </c>
      <c r="J109" s="57">
        <f t="shared" si="371"/>
        <v>0</v>
      </c>
      <c r="K109" s="120"/>
      <c r="L109" s="121">
        <v>31797</v>
      </c>
      <c r="M109" s="120"/>
      <c r="N109" s="120"/>
      <c r="O109" s="126">
        <f t="shared" ref="O109:Q109" si="431">AA109+AD109+AG109+AJ109+AM109+AP109+AS109+AV109+AY109+BB109+BE109+BH109</f>
        <v>0</v>
      </c>
      <c r="P109" s="126">
        <f t="shared" si="431"/>
        <v>31148.26</v>
      </c>
      <c r="Q109" s="126">
        <f t="shared" si="431"/>
        <v>0</v>
      </c>
      <c r="R109" s="62">
        <f t="shared" ref="R109:T109" si="432">IF(BK109=0,SUM(AA109+AD109+AG109+AJ109+AM109+AP109+AS109+AV109+AY109+BB109+BE109+BH109),BK109)</f>
        <v>0</v>
      </c>
      <c r="S109" s="62">
        <f t="shared" si="432"/>
        <v>31148.26</v>
      </c>
      <c r="T109" s="62">
        <f t="shared" si="432"/>
        <v>0</v>
      </c>
      <c r="U109" s="127">
        <f t="shared" si="378"/>
        <v>0</v>
      </c>
      <c r="V109" s="63">
        <f t="shared" si="379"/>
        <v>648.7400000000016</v>
      </c>
      <c r="W109" s="127">
        <f t="shared" si="380"/>
        <v>0</v>
      </c>
      <c r="X109" s="64">
        <f t="shared" ref="X109:Y109" si="433">IF(O109&gt;0,O109/K109,0)</f>
        <v>0</v>
      </c>
      <c r="Y109" s="64">
        <f t="shared" si="433"/>
        <v>0.97959744629996537</v>
      </c>
      <c r="Z109" s="64">
        <f t="shared" si="313"/>
        <v>0</v>
      </c>
      <c r="AA109" s="120"/>
      <c r="AB109" s="120"/>
      <c r="AC109" s="120"/>
      <c r="AD109" s="120"/>
      <c r="AE109" s="120"/>
      <c r="AF109" s="120"/>
      <c r="AG109" s="120"/>
      <c r="AH109" s="120">
        <v>31148.26</v>
      </c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0"/>
      <c r="BN109" s="326">
        <f t="shared" si="395"/>
        <v>0</v>
      </c>
      <c r="BO109" s="327">
        <f t="shared" si="396"/>
        <v>0</v>
      </c>
      <c r="BP109" s="326">
        <f t="shared" si="397"/>
        <v>0</v>
      </c>
      <c r="BQ109" s="326">
        <f t="shared" si="398"/>
        <v>0</v>
      </c>
      <c r="BR109" s="326">
        <f t="shared" si="399"/>
        <v>0</v>
      </c>
      <c r="BS109" s="326">
        <f t="shared" si="400"/>
        <v>0</v>
      </c>
      <c r="BT109" s="326">
        <f t="shared" si="401"/>
        <v>648.7400000000016</v>
      </c>
      <c r="BU109" s="326">
        <f t="shared" si="402"/>
        <v>0</v>
      </c>
      <c r="BV109" s="326">
        <f t="shared" si="403"/>
        <v>0</v>
      </c>
      <c r="BW109" s="326">
        <f t="shared" si="404"/>
        <v>648.7400000000016</v>
      </c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</row>
    <row r="110" spans="1:85" ht="15.75" customHeight="1">
      <c r="A110" s="86"/>
      <c r="B110" s="124" t="s">
        <v>332</v>
      </c>
      <c r="C110" s="54" t="s">
        <v>328</v>
      </c>
      <c r="D110" s="122" t="s">
        <v>333</v>
      </c>
      <c r="E110" s="56"/>
      <c r="F110" s="56"/>
      <c r="G110" s="56">
        <f t="shared" si="375"/>
        <v>0</v>
      </c>
      <c r="H110" s="125"/>
      <c r="I110" s="57">
        <f t="shared" si="370"/>
        <v>0</v>
      </c>
      <c r="J110" s="57">
        <f t="shared" si="371"/>
        <v>0</v>
      </c>
      <c r="K110" s="120"/>
      <c r="L110" s="121">
        <v>137880</v>
      </c>
      <c r="M110" s="120"/>
      <c r="N110" s="120"/>
      <c r="O110" s="126">
        <f t="shared" ref="O110:Q110" si="434">AA110+AD110+AG110+AJ110+AM110+AP110+AS110+AV110+AY110+BB110+BE110+BH110</f>
        <v>0</v>
      </c>
      <c r="P110" s="126">
        <f t="shared" si="434"/>
        <v>0</v>
      </c>
      <c r="Q110" s="126">
        <f t="shared" si="434"/>
        <v>0</v>
      </c>
      <c r="R110" s="62">
        <f t="shared" ref="R110:T110" si="435">IF(BK110=0,SUM(AA110+AD110+AG110+AJ110+AM110+AP110+AS110+AV110+AY110+BB110+BE110+BH110),BK110)</f>
        <v>0</v>
      </c>
      <c r="S110" s="62">
        <f t="shared" si="435"/>
        <v>0</v>
      </c>
      <c r="T110" s="62">
        <f t="shared" si="435"/>
        <v>0</v>
      </c>
      <c r="U110" s="127">
        <f t="shared" si="378"/>
        <v>0</v>
      </c>
      <c r="V110" s="63">
        <f t="shared" si="379"/>
        <v>137880</v>
      </c>
      <c r="W110" s="127">
        <f t="shared" si="380"/>
        <v>0</v>
      </c>
      <c r="X110" s="64">
        <f t="shared" ref="X110:Y110" si="436">IF(O110&gt;0,O110/K110,0)</f>
        <v>0</v>
      </c>
      <c r="Y110" s="64">
        <f t="shared" si="436"/>
        <v>0</v>
      </c>
      <c r="Z110" s="64">
        <f t="shared" si="313"/>
        <v>0</v>
      </c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20"/>
      <c r="BH110" s="120"/>
      <c r="BI110" s="120"/>
      <c r="BJ110" s="120"/>
      <c r="BK110" s="120"/>
      <c r="BL110" s="120"/>
      <c r="BM110" s="120"/>
      <c r="BN110" s="326">
        <f t="shared" si="395"/>
        <v>0</v>
      </c>
      <c r="BO110" s="327">
        <f t="shared" si="396"/>
        <v>0</v>
      </c>
      <c r="BP110" s="326">
        <f t="shared" si="397"/>
        <v>0</v>
      </c>
      <c r="BQ110" s="326">
        <f t="shared" si="398"/>
        <v>0</v>
      </c>
      <c r="BR110" s="326">
        <f t="shared" si="399"/>
        <v>0</v>
      </c>
      <c r="BS110" s="326">
        <f t="shared" si="400"/>
        <v>0</v>
      </c>
      <c r="BT110" s="326">
        <f t="shared" si="401"/>
        <v>137880</v>
      </c>
      <c r="BU110" s="326">
        <f t="shared" si="402"/>
        <v>0</v>
      </c>
      <c r="BV110" s="326">
        <f t="shared" si="403"/>
        <v>0</v>
      </c>
      <c r="BW110" s="326">
        <f t="shared" si="404"/>
        <v>137880</v>
      </c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</row>
    <row r="111" spans="1:85" ht="15.75" customHeight="1">
      <c r="A111" s="86"/>
      <c r="B111" s="124" t="s">
        <v>334</v>
      </c>
      <c r="C111" s="54" t="s">
        <v>328</v>
      </c>
      <c r="D111" s="122" t="s">
        <v>335</v>
      </c>
      <c r="E111" s="56"/>
      <c r="F111" s="56"/>
      <c r="G111" s="56">
        <f t="shared" si="375"/>
        <v>0</v>
      </c>
      <c r="H111" s="125"/>
      <c r="I111" s="57">
        <f t="shared" si="370"/>
        <v>0</v>
      </c>
      <c r="J111" s="57">
        <f t="shared" si="371"/>
        <v>0</v>
      </c>
      <c r="K111" s="120"/>
      <c r="L111" s="121">
        <v>249850</v>
      </c>
      <c r="M111" s="120"/>
      <c r="N111" s="120"/>
      <c r="O111" s="126">
        <f t="shared" ref="O111:Q111" si="437">AA111+AD111+AG111+AJ111+AM111+AP111+AS111+AV111+AY111+BB111+BE111+BH111</f>
        <v>0</v>
      </c>
      <c r="P111" s="126">
        <f t="shared" si="437"/>
        <v>249850</v>
      </c>
      <c r="Q111" s="126">
        <f t="shared" si="437"/>
        <v>0</v>
      </c>
      <c r="R111" s="62">
        <f t="shared" ref="R111:T111" si="438">IF(BK111=0,SUM(AA111+AD111+AG111+AJ111+AM111+AP111+AS111+AV111+AY111+BB111+BE111+BH111),BK111)</f>
        <v>0</v>
      </c>
      <c r="S111" s="62">
        <f t="shared" si="438"/>
        <v>249850</v>
      </c>
      <c r="T111" s="62">
        <f t="shared" si="438"/>
        <v>0</v>
      </c>
      <c r="U111" s="127">
        <f t="shared" si="378"/>
        <v>0</v>
      </c>
      <c r="V111" s="63">
        <f t="shared" si="379"/>
        <v>0</v>
      </c>
      <c r="W111" s="127">
        <f t="shared" si="380"/>
        <v>0</v>
      </c>
      <c r="X111" s="64">
        <f t="shared" ref="X111:Y111" si="439">IF(O111&gt;0,O111/K111,0)</f>
        <v>0</v>
      </c>
      <c r="Y111" s="64">
        <f t="shared" si="439"/>
        <v>1</v>
      </c>
      <c r="Z111" s="64">
        <f t="shared" si="313"/>
        <v>0</v>
      </c>
      <c r="AA111" s="120"/>
      <c r="AB111" s="120"/>
      <c r="AC111" s="120"/>
      <c r="AD111" s="120"/>
      <c r="AE111" s="120"/>
      <c r="AF111" s="120"/>
      <c r="AG111" s="120"/>
      <c r="AH111" s="120">
        <v>249850</v>
      </c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0"/>
      <c r="BG111" s="120"/>
      <c r="BH111" s="120"/>
      <c r="BI111" s="120"/>
      <c r="BJ111" s="120"/>
      <c r="BK111" s="120"/>
      <c r="BL111" s="120"/>
      <c r="BM111" s="120"/>
      <c r="BN111" s="326">
        <f t="shared" si="395"/>
        <v>0</v>
      </c>
      <c r="BO111" s="327">
        <f t="shared" si="396"/>
        <v>0</v>
      </c>
      <c r="BP111" s="326">
        <f t="shared" si="397"/>
        <v>0</v>
      </c>
      <c r="BQ111" s="326">
        <f t="shared" si="398"/>
        <v>0</v>
      </c>
      <c r="BR111" s="326">
        <f t="shared" si="399"/>
        <v>0</v>
      </c>
      <c r="BS111" s="326">
        <f t="shared" si="400"/>
        <v>0</v>
      </c>
      <c r="BT111" s="326">
        <f t="shared" si="401"/>
        <v>0</v>
      </c>
      <c r="BU111" s="326">
        <f t="shared" si="402"/>
        <v>0</v>
      </c>
      <c r="BV111" s="326">
        <f t="shared" si="403"/>
        <v>0</v>
      </c>
      <c r="BW111" s="326">
        <f t="shared" si="404"/>
        <v>0</v>
      </c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</row>
    <row r="112" spans="1:85" ht="15.75" customHeight="1">
      <c r="A112" s="105"/>
      <c r="B112" s="129" t="s">
        <v>336</v>
      </c>
      <c r="C112" s="54" t="s">
        <v>328</v>
      </c>
      <c r="D112" s="122" t="s">
        <v>337</v>
      </c>
      <c r="E112" s="56"/>
      <c r="F112" s="56"/>
      <c r="G112" s="56">
        <f t="shared" si="375"/>
        <v>0</v>
      </c>
      <c r="H112" s="125"/>
      <c r="I112" s="57">
        <f t="shared" si="370"/>
        <v>0</v>
      </c>
      <c r="J112" s="57">
        <f t="shared" si="371"/>
        <v>0</v>
      </c>
      <c r="K112" s="120"/>
      <c r="L112" s="121">
        <v>87600</v>
      </c>
      <c r="M112" s="120"/>
      <c r="N112" s="120"/>
      <c r="O112" s="126">
        <f t="shared" ref="O112:Q112" si="440">AA112+AD112+AG112+AJ112+AM112+AP112+AS112+AV112+AY112+BB112+BE112+BH112</f>
        <v>0</v>
      </c>
      <c r="P112" s="126">
        <f t="shared" si="440"/>
        <v>87600</v>
      </c>
      <c r="Q112" s="126">
        <f t="shared" si="440"/>
        <v>0</v>
      </c>
      <c r="R112" s="62">
        <f t="shared" ref="R112:T112" si="441">IF(BK112=0,SUM(AA112+AD112+AG112+AJ112+AM112+AP112+AS112+AV112+AY112+BB112+BE112+BH112),BK112)</f>
        <v>0</v>
      </c>
      <c r="S112" s="62">
        <f t="shared" si="441"/>
        <v>87600</v>
      </c>
      <c r="T112" s="62">
        <f t="shared" si="441"/>
        <v>0</v>
      </c>
      <c r="U112" s="127">
        <f t="shared" si="378"/>
        <v>0</v>
      </c>
      <c r="V112" s="63">
        <f t="shared" si="379"/>
        <v>0</v>
      </c>
      <c r="W112" s="127">
        <f t="shared" si="380"/>
        <v>0</v>
      </c>
      <c r="X112" s="64">
        <f t="shared" ref="X112:Y112" si="442">IF(O112&gt;0,O112/K112,0)</f>
        <v>0</v>
      </c>
      <c r="Y112" s="64">
        <f t="shared" si="442"/>
        <v>1</v>
      </c>
      <c r="Z112" s="64">
        <f t="shared" si="313"/>
        <v>0</v>
      </c>
      <c r="AA112" s="120"/>
      <c r="AB112" s="120">
        <v>87600</v>
      </c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0"/>
      <c r="BG112" s="120"/>
      <c r="BH112" s="120"/>
      <c r="BI112" s="120"/>
      <c r="BJ112" s="120"/>
      <c r="BK112" s="120"/>
      <c r="BL112" s="120"/>
      <c r="BM112" s="120"/>
      <c r="BN112" s="326">
        <f t="shared" si="395"/>
        <v>0</v>
      </c>
      <c r="BO112" s="327">
        <f t="shared" si="396"/>
        <v>0</v>
      </c>
      <c r="BP112" s="326">
        <f t="shared" si="397"/>
        <v>0</v>
      </c>
      <c r="BQ112" s="326">
        <f t="shared" si="398"/>
        <v>0</v>
      </c>
      <c r="BR112" s="326">
        <f t="shared" si="399"/>
        <v>0</v>
      </c>
      <c r="BS112" s="326">
        <f t="shared" si="400"/>
        <v>0</v>
      </c>
      <c r="BT112" s="326">
        <f t="shared" si="401"/>
        <v>0</v>
      </c>
      <c r="BU112" s="326">
        <f t="shared" si="402"/>
        <v>0</v>
      </c>
      <c r="BV112" s="326">
        <f t="shared" si="403"/>
        <v>0</v>
      </c>
      <c r="BW112" s="326">
        <f t="shared" si="404"/>
        <v>0</v>
      </c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</row>
    <row r="113" spans="1:85" ht="15.75" customHeight="1">
      <c r="A113" s="86"/>
      <c r="B113" s="124" t="s">
        <v>338</v>
      </c>
      <c r="C113" s="54" t="s">
        <v>339</v>
      </c>
      <c r="D113" s="122" t="s">
        <v>340</v>
      </c>
      <c r="E113" s="56"/>
      <c r="F113" s="56"/>
      <c r="G113" s="56">
        <f t="shared" si="375"/>
        <v>0</v>
      </c>
      <c r="H113" s="125"/>
      <c r="I113" s="57">
        <f t="shared" si="370"/>
        <v>0</v>
      </c>
      <c r="J113" s="57">
        <f t="shared" si="371"/>
        <v>0</v>
      </c>
      <c r="K113" s="130"/>
      <c r="L113" s="131">
        <v>20776.23</v>
      </c>
      <c r="M113" s="130"/>
      <c r="N113" s="130"/>
      <c r="O113" s="126">
        <f t="shared" ref="O113:Q113" si="443">AA113+AD113+AG113+AJ113+AM113+AP113+AS113+AV113+AY113+BB113+BE113+BH113</f>
        <v>0</v>
      </c>
      <c r="P113" s="126">
        <f t="shared" si="443"/>
        <v>20776.23</v>
      </c>
      <c r="Q113" s="126">
        <f t="shared" si="443"/>
        <v>0</v>
      </c>
      <c r="R113" s="62">
        <f t="shared" ref="R113:T113" si="444">IF(BK113=0,SUM(AA113+AD113+AG113+AJ113+AM113+AP113+AS113+AV113+AY113+BB113+BE113+BH113),BK113)</f>
        <v>0</v>
      </c>
      <c r="S113" s="62">
        <f t="shared" si="444"/>
        <v>20776.23</v>
      </c>
      <c r="T113" s="62">
        <f t="shared" si="444"/>
        <v>0</v>
      </c>
      <c r="U113" s="127">
        <f t="shared" si="378"/>
        <v>0</v>
      </c>
      <c r="V113" s="63">
        <f t="shared" si="379"/>
        <v>0</v>
      </c>
      <c r="W113" s="127">
        <f t="shared" si="380"/>
        <v>0</v>
      </c>
      <c r="X113" s="64">
        <f t="shared" ref="X113:Y113" si="445">IF(O113&gt;0,O113/K113,0)</f>
        <v>0</v>
      </c>
      <c r="Y113" s="64">
        <f t="shared" si="445"/>
        <v>1</v>
      </c>
      <c r="Z113" s="64">
        <f t="shared" si="313"/>
        <v>0</v>
      </c>
      <c r="AA113" s="131"/>
      <c r="AB113" s="131"/>
      <c r="AC113" s="131"/>
      <c r="AD113" s="131"/>
      <c r="AE113" s="131">
        <v>20776.23</v>
      </c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2"/>
      <c r="BI113" s="131"/>
      <c r="BJ113" s="131"/>
      <c r="BK113" s="132"/>
      <c r="BL113" s="131"/>
      <c r="BM113" s="131"/>
      <c r="BN113" s="326">
        <f t="shared" si="395"/>
        <v>0</v>
      </c>
      <c r="BO113" s="327">
        <f t="shared" si="396"/>
        <v>0</v>
      </c>
      <c r="BP113" s="326">
        <f t="shared" si="397"/>
        <v>0</v>
      </c>
      <c r="BQ113" s="326">
        <f t="shared" si="398"/>
        <v>0</v>
      </c>
      <c r="BR113" s="326">
        <f t="shared" si="399"/>
        <v>0</v>
      </c>
      <c r="BS113" s="326">
        <f t="shared" si="400"/>
        <v>0</v>
      </c>
      <c r="BT113" s="326">
        <f t="shared" si="401"/>
        <v>0</v>
      </c>
      <c r="BU113" s="326">
        <f t="shared" si="402"/>
        <v>0</v>
      </c>
      <c r="BV113" s="326">
        <f t="shared" si="403"/>
        <v>0</v>
      </c>
      <c r="BW113" s="326">
        <f t="shared" si="404"/>
        <v>0</v>
      </c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</row>
    <row r="114" spans="1:85" ht="15.75" customHeight="1">
      <c r="A114" s="133"/>
      <c r="B114" s="119"/>
      <c r="C114" s="134"/>
      <c r="D114" s="122" t="s">
        <v>341</v>
      </c>
      <c r="E114" s="56"/>
      <c r="F114" s="56"/>
      <c r="G114" s="56">
        <f t="shared" si="375"/>
        <v>0</v>
      </c>
      <c r="H114" s="135"/>
      <c r="I114" s="57">
        <f t="shared" si="370"/>
        <v>0</v>
      </c>
      <c r="J114" s="57">
        <f t="shared" si="371"/>
        <v>0</v>
      </c>
      <c r="K114" s="130"/>
      <c r="L114" s="131"/>
      <c r="M114" s="130"/>
      <c r="N114" s="130"/>
      <c r="O114" s="126">
        <f t="shared" ref="O114:Q114" si="446">AA114+AD114+AG114+AJ114+AM114+AP114+AS114+AV114+AY114+BB114+BE114+BH114</f>
        <v>0</v>
      </c>
      <c r="P114" s="126">
        <f t="shared" si="446"/>
        <v>0</v>
      </c>
      <c r="Q114" s="126">
        <f t="shared" si="446"/>
        <v>0</v>
      </c>
      <c r="R114" s="62">
        <f t="shared" ref="R114:T114" si="447">IF(BK114=0,SUM(AA114+AD114+AG114+AJ114+AM114+AP114+AS114+AV114+AY114+BB114+BE114+BH114),BK114)</f>
        <v>0</v>
      </c>
      <c r="S114" s="62">
        <f t="shared" si="447"/>
        <v>0</v>
      </c>
      <c r="T114" s="62">
        <f t="shared" si="447"/>
        <v>0</v>
      </c>
      <c r="U114" s="127">
        <f t="shared" si="378"/>
        <v>0</v>
      </c>
      <c r="V114" s="63">
        <f t="shared" si="379"/>
        <v>0</v>
      </c>
      <c r="W114" s="127">
        <f t="shared" si="380"/>
        <v>0</v>
      </c>
      <c r="X114" s="64">
        <f t="shared" ref="X114:Y114" si="448">IF(O114&gt;0,O114/K114,0)</f>
        <v>0</v>
      </c>
      <c r="Y114" s="64">
        <f t="shared" si="448"/>
        <v>0</v>
      </c>
      <c r="Z114" s="64">
        <f t="shared" si="313"/>
        <v>0</v>
      </c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2"/>
      <c r="BI114" s="131"/>
      <c r="BJ114" s="131"/>
      <c r="BK114" s="132"/>
      <c r="BL114" s="131"/>
      <c r="BM114" s="131"/>
      <c r="BN114" s="326">
        <f t="shared" si="395"/>
        <v>0</v>
      </c>
      <c r="BO114" s="327">
        <f t="shared" si="396"/>
        <v>0</v>
      </c>
      <c r="BP114" s="326">
        <f t="shared" si="397"/>
        <v>0</v>
      </c>
      <c r="BQ114" s="326">
        <f t="shared" si="398"/>
        <v>0</v>
      </c>
      <c r="BR114" s="326">
        <f t="shared" si="399"/>
        <v>0</v>
      </c>
      <c r="BS114" s="326">
        <f t="shared" si="400"/>
        <v>0</v>
      </c>
      <c r="BT114" s="326">
        <f t="shared" si="401"/>
        <v>0</v>
      </c>
      <c r="BU114" s="326">
        <f t="shared" si="402"/>
        <v>0</v>
      </c>
      <c r="BV114" s="326">
        <f t="shared" si="403"/>
        <v>0</v>
      </c>
      <c r="BW114" s="326">
        <f t="shared" si="404"/>
        <v>0</v>
      </c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</row>
    <row r="115" spans="1:85" ht="15.75" customHeight="1">
      <c r="A115" s="118"/>
      <c r="B115" s="119"/>
      <c r="C115" s="134"/>
      <c r="D115" s="122"/>
      <c r="E115" s="56"/>
      <c r="F115" s="56"/>
      <c r="G115" s="56"/>
      <c r="H115" s="135"/>
      <c r="I115" s="57"/>
      <c r="J115" s="57"/>
      <c r="K115" s="130"/>
      <c r="L115" s="131"/>
      <c r="M115" s="130"/>
      <c r="N115" s="130"/>
      <c r="O115" s="126"/>
      <c r="P115" s="126"/>
      <c r="Q115" s="126"/>
      <c r="R115" s="62"/>
      <c r="S115" s="62"/>
      <c r="T115" s="62"/>
      <c r="U115" s="127"/>
      <c r="V115" s="63"/>
      <c r="W115" s="127"/>
      <c r="X115" s="64"/>
      <c r="Y115" s="64"/>
      <c r="Z115" s="64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2"/>
      <c r="BI115" s="131"/>
      <c r="BJ115" s="131"/>
      <c r="BK115" s="132"/>
      <c r="BL115" s="131"/>
      <c r="BM115" s="131"/>
      <c r="BN115" s="326">
        <f t="shared" si="395"/>
        <v>0</v>
      </c>
      <c r="BO115" s="327">
        <f t="shared" si="396"/>
        <v>0</v>
      </c>
      <c r="BP115" s="326">
        <f t="shared" si="397"/>
        <v>0</v>
      </c>
      <c r="BQ115" s="326">
        <f t="shared" si="398"/>
        <v>0</v>
      </c>
      <c r="BR115" s="326">
        <f t="shared" si="399"/>
        <v>0</v>
      </c>
      <c r="BS115" s="326">
        <f t="shared" si="400"/>
        <v>0</v>
      </c>
      <c r="BT115" s="326">
        <f t="shared" si="401"/>
        <v>0</v>
      </c>
      <c r="BU115" s="326">
        <f t="shared" si="402"/>
        <v>0</v>
      </c>
      <c r="BV115" s="326">
        <f t="shared" si="403"/>
        <v>0</v>
      </c>
      <c r="BW115" s="326">
        <f t="shared" si="404"/>
        <v>0</v>
      </c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</row>
    <row r="116" spans="1:85" ht="15.75" customHeight="1">
      <c r="A116" s="109"/>
      <c r="B116" s="110"/>
      <c r="C116" s="111"/>
      <c r="D116" s="112" t="s">
        <v>342</v>
      </c>
      <c r="E116" s="113">
        <f>E117</f>
        <v>46288.65</v>
      </c>
      <c r="F116" s="113">
        <v>0</v>
      </c>
      <c r="G116" s="113">
        <f t="shared" ref="G116:G119" si="449">E116-F116</f>
        <v>46288.65</v>
      </c>
      <c r="H116" s="113">
        <f>H117</f>
        <v>0</v>
      </c>
      <c r="I116" s="136">
        <f t="shared" ref="I116:I128" si="450">IF(G116&gt;0,K116/G116,0)</f>
        <v>0</v>
      </c>
      <c r="J116" s="136">
        <f t="shared" ref="J116:J128" si="451">IF(G116&gt;0,O116/G116,0)</f>
        <v>0</v>
      </c>
      <c r="K116" s="113"/>
      <c r="L116" s="113"/>
      <c r="M116" s="113"/>
      <c r="N116" s="113"/>
      <c r="O116" s="137">
        <f t="shared" ref="O116:Q116" si="452">AA116+AD116+AG116+AJ116+AM116+AP116+AS116+AV116+AY116+BB116+BE116+BH116</f>
        <v>0</v>
      </c>
      <c r="P116" s="137">
        <f t="shared" si="452"/>
        <v>0</v>
      </c>
      <c r="Q116" s="137">
        <f t="shared" si="452"/>
        <v>0</v>
      </c>
      <c r="R116" s="138">
        <f t="shared" ref="R116:T116" si="453">IF(BK116=0,SUM(AA116+AD116+AG116+AJ116+AM116+AP116+AS116+AV116+AY116+BB116+BE116+BH116),BK116)</f>
        <v>0</v>
      </c>
      <c r="S116" s="138">
        <f t="shared" si="453"/>
        <v>0</v>
      </c>
      <c r="T116" s="138">
        <f t="shared" si="453"/>
        <v>0</v>
      </c>
      <c r="U116" s="139">
        <f t="shared" ref="U116:U119" si="454">K116-O116</f>
        <v>0</v>
      </c>
      <c r="V116" s="139">
        <f t="shared" ref="V116:V119" si="455">L116-P116-M116</f>
        <v>0</v>
      </c>
      <c r="W116" s="139">
        <f t="shared" ref="W116:W119" si="456">N116-Q116</f>
        <v>0</v>
      </c>
      <c r="X116" s="140">
        <f t="shared" ref="X116:Y116" si="457">IF(O116&gt;0,O116/K116,0)</f>
        <v>0</v>
      </c>
      <c r="Y116" s="140">
        <f t="shared" si="457"/>
        <v>0</v>
      </c>
      <c r="Z116" s="140">
        <f t="shared" ref="Z116:Z267" si="458">IF(Q116&gt;0,Q116/N116,0)</f>
        <v>0</v>
      </c>
      <c r="AA116" s="137">
        <f t="shared" ref="AA116:BM116" si="459">SUM(AA117)</f>
        <v>0</v>
      </c>
      <c r="AB116" s="137">
        <f t="shared" si="459"/>
        <v>0</v>
      </c>
      <c r="AC116" s="137">
        <f t="shared" si="459"/>
        <v>0</v>
      </c>
      <c r="AD116" s="137">
        <f t="shared" si="459"/>
        <v>0</v>
      </c>
      <c r="AE116" s="137">
        <f t="shared" si="459"/>
        <v>0</v>
      </c>
      <c r="AF116" s="137">
        <f t="shared" si="459"/>
        <v>0</v>
      </c>
      <c r="AG116" s="137">
        <f t="shared" si="459"/>
        <v>0</v>
      </c>
      <c r="AH116" s="137">
        <f t="shared" si="459"/>
        <v>0</v>
      </c>
      <c r="AI116" s="137">
        <f t="shared" si="459"/>
        <v>0</v>
      </c>
      <c r="AJ116" s="137">
        <f t="shared" si="459"/>
        <v>0</v>
      </c>
      <c r="AK116" s="137">
        <f t="shared" si="459"/>
        <v>0</v>
      </c>
      <c r="AL116" s="137">
        <f t="shared" si="459"/>
        <v>0</v>
      </c>
      <c r="AM116" s="137">
        <f t="shared" si="459"/>
        <v>0</v>
      </c>
      <c r="AN116" s="137">
        <f t="shared" si="459"/>
        <v>0</v>
      </c>
      <c r="AO116" s="137">
        <f t="shared" si="459"/>
        <v>0</v>
      </c>
      <c r="AP116" s="137">
        <f t="shared" si="459"/>
        <v>0</v>
      </c>
      <c r="AQ116" s="137">
        <f t="shared" si="459"/>
        <v>0</v>
      </c>
      <c r="AR116" s="137">
        <f t="shared" si="459"/>
        <v>0</v>
      </c>
      <c r="AS116" s="137">
        <f t="shared" si="459"/>
        <v>0</v>
      </c>
      <c r="AT116" s="137">
        <f t="shared" si="459"/>
        <v>0</v>
      </c>
      <c r="AU116" s="137">
        <f t="shared" si="459"/>
        <v>0</v>
      </c>
      <c r="AV116" s="137">
        <f t="shared" si="459"/>
        <v>0</v>
      </c>
      <c r="AW116" s="137">
        <f t="shared" si="459"/>
        <v>0</v>
      </c>
      <c r="AX116" s="137">
        <f t="shared" si="459"/>
        <v>0</v>
      </c>
      <c r="AY116" s="137">
        <f t="shared" si="459"/>
        <v>0</v>
      </c>
      <c r="AZ116" s="137">
        <f t="shared" si="459"/>
        <v>0</v>
      </c>
      <c r="BA116" s="137">
        <f t="shared" si="459"/>
        <v>0</v>
      </c>
      <c r="BB116" s="137">
        <f t="shared" si="459"/>
        <v>0</v>
      </c>
      <c r="BC116" s="137">
        <f t="shared" si="459"/>
        <v>0</v>
      </c>
      <c r="BD116" s="137">
        <f t="shared" si="459"/>
        <v>0</v>
      </c>
      <c r="BE116" s="137">
        <f t="shared" si="459"/>
        <v>0</v>
      </c>
      <c r="BF116" s="137">
        <f t="shared" si="459"/>
        <v>0</v>
      </c>
      <c r="BG116" s="137">
        <f t="shared" si="459"/>
        <v>0</v>
      </c>
      <c r="BH116" s="137">
        <f t="shared" si="459"/>
        <v>0</v>
      </c>
      <c r="BI116" s="137">
        <f t="shared" si="459"/>
        <v>0</v>
      </c>
      <c r="BJ116" s="137">
        <f t="shared" si="459"/>
        <v>0</v>
      </c>
      <c r="BK116" s="137">
        <f t="shared" si="459"/>
        <v>0</v>
      </c>
      <c r="BL116" s="137">
        <f t="shared" si="459"/>
        <v>0</v>
      </c>
      <c r="BM116" s="137">
        <f t="shared" si="459"/>
        <v>0</v>
      </c>
      <c r="BN116" s="137">
        <f>SUM(BN117)</f>
        <v>0</v>
      </c>
      <c r="BO116" s="137">
        <f t="shared" ref="BO116:BW116" si="460">SUM(BO117)</f>
        <v>0</v>
      </c>
      <c r="BP116" s="137">
        <f t="shared" si="460"/>
        <v>0</v>
      </c>
      <c r="BQ116" s="137">
        <f t="shared" si="460"/>
        <v>0</v>
      </c>
      <c r="BR116" s="137">
        <f t="shared" si="460"/>
        <v>0</v>
      </c>
      <c r="BS116" s="137">
        <f t="shared" si="460"/>
        <v>0</v>
      </c>
      <c r="BT116" s="137">
        <f t="shared" si="460"/>
        <v>0</v>
      </c>
      <c r="BU116" s="137">
        <f t="shared" si="460"/>
        <v>0</v>
      </c>
      <c r="BV116" s="137">
        <f t="shared" si="460"/>
        <v>0</v>
      </c>
      <c r="BW116" s="137">
        <f t="shared" si="460"/>
        <v>0</v>
      </c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</row>
    <row r="117" spans="1:85" ht="15.75" customHeight="1">
      <c r="A117" s="118"/>
      <c r="B117" s="119"/>
      <c r="C117" s="54" t="s">
        <v>343</v>
      </c>
      <c r="D117" s="55" t="s">
        <v>342</v>
      </c>
      <c r="E117" s="56">
        <v>46288.65</v>
      </c>
      <c r="F117" s="56"/>
      <c r="G117" s="56">
        <f t="shared" si="449"/>
        <v>46288.65</v>
      </c>
      <c r="H117" s="56"/>
      <c r="I117" s="57">
        <f t="shared" si="450"/>
        <v>0</v>
      </c>
      <c r="J117" s="57">
        <f t="shared" si="451"/>
        <v>0</v>
      </c>
      <c r="K117" s="130"/>
      <c r="L117" s="130"/>
      <c r="M117" s="130"/>
      <c r="N117" s="130"/>
      <c r="O117" s="126">
        <f t="shared" ref="O117:Q117" si="461">AA117+AD117+AG117+AJ117+AM117+AP117+AS117+AV117+AY117+BB117+BE117+BH117</f>
        <v>0</v>
      </c>
      <c r="P117" s="126">
        <f t="shared" si="461"/>
        <v>0</v>
      </c>
      <c r="Q117" s="126">
        <f t="shared" si="461"/>
        <v>0</v>
      </c>
      <c r="R117" s="62">
        <f t="shared" ref="R117:T117" si="462">IF(BK117=0,SUM(AA117+AD117+AG117+AJ117+AM117+AP117+AS117+AV117+AY117+BB117+BE117+BH117),BK117)</f>
        <v>0</v>
      </c>
      <c r="S117" s="62">
        <f t="shared" si="462"/>
        <v>0</v>
      </c>
      <c r="T117" s="62">
        <f t="shared" si="462"/>
        <v>0</v>
      </c>
      <c r="U117" s="127">
        <f t="shared" si="454"/>
        <v>0</v>
      </c>
      <c r="V117" s="63">
        <f t="shared" si="455"/>
        <v>0</v>
      </c>
      <c r="W117" s="127">
        <f t="shared" si="456"/>
        <v>0</v>
      </c>
      <c r="X117" s="64">
        <f t="shared" ref="X117:Y117" si="463">IF(O117&gt;0,O117/K117,0)</f>
        <v>0</v>
      </c>
      <c r="Y117" s="64">
        <f t="shared" si="463"/>
        <v>0</v>
      </c>
      <c r="Z117" s="64">
        <f t="shared" si="458"/>
        <v>0</v>
      </c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2"/>
      <c r="BI117" s="131"/>
      <c r="BJ117" s="131"/>
      <c r="BK117" s="132"/>
      <c r="BL117" s="131"/>
      <c r="BM117" s="131"/>
      <c r="BN117" s="326">
        <f t="shared" ref="BN117" si="464">IF(O117-BK117&gt;0,O117-BK117,0)</f>
        <v>0</v>
      </c>
      <c r="BO117" s="327">
        <f t="shared" ref="BO117" si="465">IF(Q117-BM117&gt;0,Q117-BM117,0)</f>
        <v>0</v>
      </c>
      <c r="BP117" s="326">
        <f t="shared" ref="BP117" si="466">IF(BN117+BO117&gt;0,BN117+BO117,0)</f>
        <v>0</v>
      </c>
      <c r="BQ117" s="326">
        <f t="shared" ref="BQ117" si="467">IF(U117=0,0,U117)</f>
        <v>0</v>
      </c>
      <c r="BR117" s="326">
        <f t="shared" ref="BR117" si="468">IF(W117=0,0,W117)</f>
        <v>0</v>
      </c>
      <c r="BS117" s="326">
        <f t="shared" ref="BS117" si="469">IF(BQ117+BR117&gt;0,BQ117+BR117,0)</f>
        <v>0</v>
      </c>
      <c r="BT117" s="326">
        <f t="shared" ref="BT117" si="470">IF(V117&gt;0,V117,0)</f>
        <v>0</v>
      </c>
      <c r="BU117" s="326">
        <f t="shared" ref="BU117" si="471">IF(BP117=0,0,BP117)</f>
        <v>0</v>
      </c>
      <c r="BV117" s="326">
        <f t="shared" ref="BV117" si="472">IF(BS117=0,0,BS117)</f>
        <v>0</v>
      </c>
      <c r="BW117" s="326">
        <f t="shared" ref="BW117" si="473">IF(BP117+BT117&gt;0,BP117+BT117,0)</f>
        <v>0</v>
      </c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</row>
    <row r="118" spans="1:85" ht="15.75" customHeight="1">
      <c r="A118" s="109"/>
      <c r="B118" s="110"/>
      <c r="C118" s="111"/>
      <c r="D118" s="112" t="s">
        <v>344</v>
      </c>
      <c r="E118" s="113">
        <f>E119</f>
        <v>46288.65</v>
      </c>
      <c r="F118" s="113">
        <v>0</v>
      </c>
      <c r="G118" s="113">
        <f t="shared" si="449"/>
        <v>46288.65</v>
      </c>
      <c r="H118" s="113">
        <f>H119</f>
        <v>0</v>
      </c>
      <c r="I118" s="136">
        <f t="shared" si="450"/>
        <v>0</v>
      </c>
      <c r="J118" s="136">
        <f t="shared" si="451"/>
        <v>0</v>
      </c>
      <c r="K118" s="113"/>
      <c r="L118" s="113"/>
      <c r="M118" s="113"/>
      <c r="N118" s="113"/>
      <c r="O118" s="137">
        <f t="shared" ref="O118:Q118" si="474">AA118+AD118+AG118+AJ118+AM118+AP118+AS118+AV118+AY118+BB118+BE118+BH118</f>
        <v>0</v>
      </c>
      <c r="P118" s="137">
        <f t="shared" si="474"/>
        <v>0</v>
      </c>
      <c r="Q118" s="137">
        <f t="shared" si="474"/>
        <v>0</v>
      </c>
      <c r="R118" s="138">
        <f t="shared" ref="R118:T118" si="475">IF(BK118=0,SUM(AA118+AD118+AG118+AJ118+AM118+AP118+AS118+AV118+AY118+BB118+BE118+BH118),BK118)</f>
        <v>0</v>
      </c>
      <c r="S118" s="138">
        <f t="shared" si="475"/>
        <v>0</v>
      </c>
      <c r="T118" s="138">
        <f t="shared" si="475"/>
        <v>0</v>
      </c>
      <c r="U118" s="139">
        <f t="shared" si="454"/>
        <v>0</v>
      </c>
      <c r="V118" s="139">
        <f t="shared" si="455"/>
        <v>0</v>
      </c>
      <c r="W118" s="139">
        <f t="shared" si="456"/>
        <v>0</v>
      </c>
      <c r="X118" s="140">
        <f t="shared" ref="X118:Y118" si="476">IF(O118&gt;0,O118/K118,0)</f>
        <v>0</v>
      </c>
      <c r="Y118" s="140">
        <f t="shared" si="476"/>
        <v>0</v>
      </c>
      <c r="Z118" s="140">
        <f t="shared" si="458"/>
        <v>0</v>
      </c>
      <c r="AA118" s="137">
        <f t="shared" ref="AA118" si="477">SUM(AA119)</f>
        <v>0</v>
      </c>
      <c r="AB118" s="137">
        <f t="shared" ref="AB118" si="478">SUM(AB119)</f>
        <v>0</v>
      </c>
      <c r="AC118" s="137">
        <f t="shared" ref="AC118" si="479">SUM(AC119)</f>
        <v>0</v>
      </c>
      <c r="AD118" s="137">
        <f t="shared" ref="AD118" si="480">SUM(AD119)</f>
        <v>0</v>
      </c>
      <c r="AE118" s="137">
        <f t="shared" ref="AE118" si="481">SUM(AE119)</f>
        <v>0</v>
      </c>
      <c r="AF118" s="137">
        <f t="shared" ref="AF118" si="482">SUM(AF119)</f>
        <v>0</v>
      </c>
      <c r="AG118" s="137">
        <f t="shared" ref="AG118" si="483">SUM(AG119)</f>
        <v>0</v>
      </c>
      <c r="AH118" s="137">
        <f t="shared" ref="AH118" si="484">SUM(AH119)</f>
        <v>0</v>
      </c>
      <c r="AI118" s="137">
        <f t="shared" ref="AI118" si="485">SUM(AI119)</f>
        <v>0</v>
      </c>
      <c r="AJ118" s="137">
        <f t="shared" ref="AJ118" si="486">SUM(AJ119)</f>
        <v>0</v>
      </c>
      <c r="AK118" s="137">
        <f t="shared" ref="AK118" si="487">SUM(AK119)</f>
        <v>0</v>
      </c>
      <c r="AL118" s="137">
        <f t="shared" ref="AL118" si="488">SUM(AL119)</f>
        <v>0</v>
      </c>
      <c r="AM118" s="137">
        <f t="shared" ref="AM118" si="489">SUM(AM119)</f>
        <v>0</v>
      </c>
      <c r="AN118" s="137">
        <f t="shared" ref="AN118" si="490">SUM(AN119)</f>
        <v>0</v>
      </c>
      <c r="AO118" s="137">
        <f t="shared" ref="AO118" si="491">SUM(AO119)</f>
        <v>0</v>
      </c>
      <c r="AP118" s="137">
        <f t="shared" ref="AP118" si="492">SUM(AP119)</f>
        <v>0</v>
      </c>
      <c r="AQ118" s="137">
        <f t="shared" ref="AQ118" si="493">SUM(AQ119)</f>
        <v>0</v>
      </c>
      <c r="AR118" s="137">
        <f t="shared" ref="AR118" si="494">SUM(AR119)</f>
        <v>0</v>
      </c>
      <c r="AS118" s="137">
        <f t="shared" ref="AS118" si="495">SUM(AS119)</f>
        <v>0</v>
      </c>
      <c r="AT118" s="137">
        <f t="shared" ref="AT118" si="496">SUM(AT119)</f>
        <v>0</v>
      </c>
      <c r="AU118" s="137">
        <f t="shared" ref="AU118" si="497">SUM(AU119)</f>
        <v>0</v>
      </c>
      <c r="AV118" s="137">
        <f t="shared" ref="AV118" si="498">SUM(AV119)</f>
        <v>0</v>
      </c>
      <c r="AW118" s="137">
        <f t="shared" ref="AW118" si="499">SUM(AW119)</f>
        <v>0</v>
      </c>
      <c r="AX118" s="137">
        <f t="shared" ref="AX118" si="500">SUM(AX119)</f>
        <v>0</v>
      </c>
      <c r="AY118" s="137">
        <f t="shared" ref="AY118" si="501">SUM(AY119)</f>
        <v>0</v>
      </c>
      <c r="AZ118" s="137">
        <f t="shared" ref="AZ118" si="502">SUM(AZ119)</f>
        <v>0</v>
      </c>
      <c r="BA118" s="137">
        <f t="shared" ref="BA118" si="503">SUM(BA119)</f>
        <v>0</v>
      </c>
      <c r="BB118" s="137">
        <f t="shared" ref="BB118" si="504">SUM(BB119)</f>
        <v>0</v>
      </c>
      <c r="BC118" s="137">
        <f t="shared" ref="BC118" si="505">SUM(BC119)</f>
        <v>0</v>
      </c>
      <c r="BD118" s="137">
        <f t="shared" ref="BD118" si="506">SUM(BD119)</f>
        <v>0</v>
      </c>
      <c r="BE118" s="137">
        <f t="shared" ref="BE118" si="507">SUM(BE119)</f>
        <v>0</v>
      </c>
      <c r="BF118" s="137">
        <f t="shared" ref="BF118" si="508">SUM(BF119)</f>
        <v>0</v>
      </c>
      <c r="BG118" s="137">
        <f t="shared" ref="BG118" si="509">SUM(BG119)</f>
        <v>0</v>
      </c>
      <c r="BH118" s="137">
        <f t="shared" ref="BH118" si="510">SUM(BH119)</f>
        <v>0</v>
      </c>
      <c r="BI118" s="137">
        <f t="shared" ref="BI118" si="511">SUM(BI119)</f>
        <v>0</v>
      </c>
      <c r="BJ118" s="137">
        <f t="shared" ref="BJ118" si="512">SUM(BJ119)</f>
        <v>0</v>
      </c>
      <c r="BK118" s="137">
        <f t="shared" ref="BK118" si="513">SUM(BK119)</f>
        <v>0</v>
      </c>
      <c r="BL118" s="137">
        <f t="shared" ref="BL118" si="514">SUM(BL119)</f>
        <v>0</v>
      </c>
      <c r="BM118" s="137">
        <f t="shared" ref="BM118" si="515">SUM(BM119)</f>
        <v>0</v>
      </c>
      <c r="BN118" s="137">
        <f>SUM(BN119)</f>
        <v>0</v>
      </c>
      <c r="BO118" s="137">
        <f t="shared" ref="BO118:BW118" si="516">SUM(BO119)</f>
        <v>0</v>
      </c>
      <c r="BP118" s="137">
        <f t="shared" si="516"/>
        <v>0</v>
      </c>
      <c r="BQ118" s="137">
        <f t="shared" si="516"/>
        <v>0</v>
      </c>
      <c r="BR118" s="137">
        <f t="shared" si="516"/>
        <v>0</v>
      </c>
      <c r="BS118" s="137">
        <f t="shared" si="516"/>
        <v>0</v>
      </c>
      <c r="BT118" s="137">
        <f t="shared" si="516"/>
        <v>0</v>
      </c>
      <c r="BU118" s="137">
        <f t="shared" si="516"/>
        <v>0</v>
      </c>
      <c r="BV118" s="137">
        <f t="shared" si="516"/>
        <v>0</v>
      </c>
      <c r="BW118" s="137">
        <f t="shared" si="516"/>
        <v>0</v>
      </c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</row>
    <row r="119" spans="1:85" ht="15.75" customHeight="1">
      <c r="A119" s="118"/>
      <c r="B119" s="119"/>
      <c r="C119" s="54" t="s">
        <v>345</v>
      </c>
      <c r="D119" s="55" t="s">
        <v>344</v>
      </c>
      <c r="E119" s="56">
        <v>46288.65</v>
      </c>
      <c r="F119" s="56"/>
      <c r="G119" s="56">
        <f t="shared" si="449"/>
        <v>46288.65</v>
      </c>
      <c r="H119" s="56"/>
      <c r="I119" s="57">
        <f t="shared" si="450"/>
        <v>0</v>
      </c>
      <c r="J119" s="57">
        <f t="shared" si="451"/>
        <v>0</v>
      </c>
      <c r="K119" s="130"/>
      <c r="L119" s="130"/>
      <c r="M119" s="130"/>
      <c r="N119" s="130"/>
      <c r="O119" s="126">
        <f t="shared" ref="O119:Q119" si="517">AA119+AD119+AG119+AJ119+AM119+AP119+AS119+AV119+AY119+BB119+BE119+BH119</f>
        <v>0</v>
      </c>
      <c r="P119" s="126">
        <f t="shared" si="517"/>
        <v>0</v>
      </c>
      <c r="Q119" s="126">
        <f t="shared" si="517"/>
        <v>0</v>
      </c>
      <c r="R119" s="62">
        <f t="shared" ref="R119:T119" si="518">IF(BK119=0,SUM(AA119+AD119+AG119+AJ119+AM119+AP119+AS119+AV119+AY119+BB119+BE119+BH119),BK119)</f>
        <v>0</v>
      </c>
      <c r="S119" s="62">
        <f t="shared" si="518"/>
        <v>0</v>
      </c>
      <c r="T119" s="62">
        <f t="shared" si="518"/>
        <v>0</v>
      </c>
      <c r="U119" s="127">
        <f t="shared" si="454"/>
        <v>0</v>
      </c>
      <c r="V119" s="63">
        <f t="shared" si="455"/>
        <v>0</v>
      </c>
      <c r="W119" s="127">
        <f t="shared" si="456"/>
        <v>0</v>
      </c>
      <c r="X119" s="64">
        <f t="shared" ref="X119:Y119" si="519">IF(O119&gt;0,O119/K119,0)</f>
        <v>0</v>
      </c>
      <c r="Y119" s="64">
        <f t="shared" si="519"/>
        <v>0</v>
      </c>
      <c r="Z119" s="64">
        <f t="shared" si="458"/>
        <v>0</v>
      </c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2"/>
      <c r="BI119" s="131"/>
      <c r="BJ119" s="131"/>
      <c r="BK119" s="132"/>
      <c r="BL119" s="131"/>
      <c r="BM119" s="131"/>
      <c r="BN119" s="326">
        <f t="shared" ref="BN119" si="520">IF(O119-BK119&gt;0,O119-BK119,0)</f>
        <v>0</v>
      </c>
      <c r="BO119" s="327">
        <f t="shared" ref="BO119" si="521">IF(Q119-BM119&gt;0,Q119-BM119,0)</f>
        <v>0</v>
      </c>
      <c r="BP119" s="326">
        <f t="shared" ref="BP119" si="522">IF(BN119+BO119&gt;0,BN119+BO119,0)</f>
        <v>0</v>
      </c>
      <c r="BQ119" s="326">
        <f t="shared" ref="BQ119" si="523">IF(U119=0,0,U119)</f>
        <v>0</v>
      </c>
      <c r="BR119" s="326">
        <f t="shared" ref="BR119" si="524">IF(W119=0,0,W119)</f>
        <v>0</v>
      </c>
      <c r="BS119" s="326">
        <f t="shared" ref="BS119" si="525">IF(BQ119+BR119&gt;0,BQ119+BR119,0)</f>
        <v>0</v>
      </c>
      <c r="BT119" s="326">
        <f t="shared" ref="BT119" si="526">IF(V119&gt;0,V119,0)</f>
        <v>0</v>
      </c>
      <c r="BU119" s="326">
        <f t="shared" ref="BU119" si="527">IF(BP119=0,0,BP119)</f>
        <v>0</v>
      </c>
      <c r="BV119" s="326">
        <f t="shared" ref="BV119" si="528">IF(BS119=0,0,BS119)</f>
        <v>0</v>
      </c>
      <c r="BW119" s="326">
        <f t="shared" ref="BW119" si="529">IF(BP119+BT119&gt;0,BP119+BT119,0)</f>
        <v>0</v>
      </c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</row>
    <row r="120" spans="1:85" ht="15.75" customHeight="1">
      <c r="A120" s="109"/>
      <c r="B120" s="110"/>
      <c r="C120" s="111"/>
      <c r="D120" s="112" t="s">
        <v>346</v>
      </c>
      <c r="E120" s="113">
        <f t="shared" ref="E120:H120" si="530">SUM(E121:E128)</f>
        <v>115721.63</v>
      </c>
      <c r="F120" s="113">
        <f t="shared" si="530"/>
        <v>0</v>
      </c>
      <c r="G120" s="113">
        <f t="shared" si="530"/>
        <v>115721.63</v>
      </c>
      <c r="H120" s="113">
        <f t="shared" si="530"/>
        <v>0</v>
      </c>
      <c r="I120" s="136">
        <f t="shared" si="450"/>
        <v>0</v>
      </c>
      <c r="J120" s="136">
        <f t="shared" si="451"/>
        <v>0</v>
      </c>
      <c r="K120" s="113">
        <f t="shared" ref="K120:W120" si="531">SUM(K121:K128)</f>
        <v>0</v>
      </c>
      <c r="L120" s="113">
        <f t="shared" si="531"/>
        <v>0</v>
      </c>
      <c r="M120" s="113">
        <f t="shared" si="531"/>
        <v>0</v>
      </c>
      <c r="N120" s="113">
        <f t="shared" si="531"/>
        <v>0</v>
      </c>
      <c r="O120" s="113">
        <f t="shared" si="531"/>
        <v>0</v>
      </c>
      <c r="P120" s="113">
        <f t="shared" si="531"/>
        <v>0</v>
      </c>
      <c r="Q120" s="113">
        <f t="shared" si="531"/>
        <v>0</v>
      </c>
      <c r="R120" s="113">
        <f t="shared" si="531"/>
        <v>0</v>
      </c>
      <c r="S120" s="113">
        <f t="shared" si="531"/>
        <v>0</v>
      </c>
      <c r="T120" s="113">
        <f t="shared" si="531"/>
        <v>0</v>
      </c>
      <c r="U120" s="115">
        <f t="shared" si="531"/>
        <v>0</v>
      </c>
      <c r="V120" s="115">
        <f t="shared" si="531"/>
        <v>0</v>
      </c>
      <c r="W120" s="115">
        <f t="shared" si="531"/>
        <v>0</v>
      </c>
      <c r="X120" s="140">
        <f t="shared" ref="X120:Y120" si="532">IF(O120&gt;0,O120/K120,0)</f>
        <v>0</v>
      </c>
      <c r="Y120" s="140">
        <f t="shared" si="532"/>
        <v>0</v>
      </c>
      <c r="Z120" s="140">
        <f t="shared" si="458"/>
        <v>0</v>
      </c>
      <c r="AA120" s="113">
        <f t="shared" ref="AA120:BW120" si="533">SUM(AA121:AA128)</f>
        <v>0</v>
      </c>
      <c r="AB120" s="113">
        <f t="shared" si="533"/>
        <v>0</v>
      </c>
      <c r="AC120" s="113">
        <f t="shared" si="533"/>
        <v>0</v>
      </c>
      <c r="AD120" s="113">
        <f t="shared" si="533"/>
        <v>0</v>
      </c>
      <c r="AE120" s="113">
        <f t="shared" si="533"/>
        <v>0</v>
      </c>
      <c r="AF120" s="113">
        <f t="shared" si="533"/>
        <v>0</v>
      </c>
      <c r="AG120" s="113">
        <f t="shared" si="533"/>
        <v>0</v>
      </c>
      <c r="AH120" s="113">
        <f t="shared" si="533"/>
        <v>0</v>
      </c>
      <c r="AI120" s="113">
        <f t="shared" si="533"/>
        <v>0</v>
      </c>
      <c r="AJ120" s="113">
        <f t="shared" si="533"/>
        <v>0</v>
      </c>
      <c r="AK120" s="113">
        <f t="shared" si="533"/>
        <v>0</v>
      </c>
      <c r="AL120" s="113">
        <f t="shared" si="533"/>
        <v>0</v>
      </c>
      <c r="AM120" s="113">
        <f t="shared" si="533"/>
        <v>0</v>
      </c>
      <c r="AN120" s="113">
        <f t="shared" si="533"/>
        <v>0</v>
      </c>
      <c r="AO120" s="113">
        <f t="shared" si="533"/>
        <v>0</v>
      </c>
      <c r="AP120" s="113">
        <f t="shared" si="533"/>
        <v>0</v>
      </c>
      <c r="AQ120" s="113">
        <f t="shared" si="533"/>
        <v>0</v>
      </c>
      <c r="AR120" s="113">
        <f t="shared" si="533"/>
        <v>0</v>
      </c>
      <c r="AS120" s="113">
        <f t="shared" si="533"/>
        <v>0</v>
      </c>
      <c r="AT120" s="113">
        <f t="shared" si="533"/>
        <v>0</v>
      </c>
      <c r="AU120" s="113">
        <f t="shared" si="533"/>
        <v>0</v>
      </c>
      <c r="AV120" s="113">
        <f t="shared" si="533"/>
        <v>0</v>
      </c>
      <c r="AW120" s="113">
        <f t="shared" si="533"/>
        <v>0</v>
      </c>
      <c r="AX120" s="113">
        <f t="shared" si="533"/>
        <v>0</v>
      </c>
      <c r="AY120" s="113">
        <f t="shared" si="533"/>
        <v>0</v>
      </c>
      <c r="AZ120" s="113">
        <f t="shared" si="533"/>
        <v>0</v>
      </c>
      <c r="BA120" s="113">
        <f t="shared" si="533"/>
        <v>0</v>
      </c>
      <c r="BB120" s="113">
        <f t="shared" si="533"/>
        <v>0</v>
      </c>
      <c r="BC120" s="113">
        <f t="shared" si="533"/>
        <v>0</v>
      </c>
      <c r="BD120" s="113">
        <f t="shared" si="533"/>
        <v>0</v>
      </c>
      <c r="BE120" s="113">
        <f t="shared" si="533"/>
        <v>0</v>
      </c>
      <c r="BF120" s="113">
        <f t="shared" si="533"/>
        <v>0</v>
      </c>
      <c r="BG120" s="113">
        <f t="shared" si="533"/>
        <v>0</v>
      </c>
      <c r="BH120" s="113">
        <f t="shared" si="533"/>
        <v>0</v>
      </c>
      <c r="BI120" s="113">
        <f t="shared" si="533"/>
        <v>0</v>
      </c>
      <c r="BJ120" s="113">
        <f t="shared" si="533"/>
        <v>0</v>
      </c>
      <c r="BK120" s="113">
        <f t="shared" si="533"/>
        <v>0</v>
      </c>
      <c r="BL120" s="113">
        <f t="shared" si="533"/>
        <v>0</v>
      </c>
      <c r="BM120" s="113">
        <f t="shared" si="533"/>
        <v>0</v>
      </c>
      <c r="BN120" s="113">
        <f>SUM(BN121:BN128)</f>
        <v>0</v>
      </c>
      <c r="BO120" s="113">
        <f t="shared" si="533"/>
        <v>0</v>
      </c>
      <c r="BP120" s="113">
        <f t="shared" si="533"/>
        <v>0</v>
      </c>
      <c r="BQ120" s="113">
        <f t="shared" si="533"/>
        <v>0</v>
      </c>
      <c r="BR120" s="113">
        <f t="shared" si="533"/>
        <v>0</v>
      </c>
      <c r="BS120" s="113">
        <f t="shared" si="533"/>
        <v>0</v>
      </c>
      <c r="BT120" s="113">
        <f t="shared" si="533"/>
        <v>0</v>
      </c>
      <c r="BU120" s="113">
        <f t="shared" si="533"/>
        <v>0</v>
      </c>
      <c r="BV120" s="113">
        <f t="shared" si="533"/>
        <v>0</v>
      </c>
      <c r="BW120" s="113">
        <f t="shared" si="533"/>
        <v>0</v>
      </c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</row>
    <row r="121" spans="1:85" ht="15.75" customHeight="1">
      <c r="A121" s="142"/>
      <c r="B121" s="143"/>
      <c r="C121" s="54" t="s">
        <v>117</v>
      </c>
      <c r="D121" s="55" t="s">
        <v>118</v>
      </c>
      <c r="E121" s="144">
        <v>5000</v>
      </c>
      <c r="F121" s="144"/>
      <c r="G121" s="56">
        <f t="shared" ref="G121:G128" si="534">E121-F121</f>
        <v>5000</v>
      </c>
      <c r="H121" s="56"/>
      <c r="I121" s="57">
        <f t="shared" si="450"/>
        <v>0</v>
      </c>
      <c r="J121" s="57">
        <f t="shared" si="451"/>
        <v>0</v>
      </c>
      <c r="K121" s="145"/>
      <c r="L121" s="145"/>
      <c r="M121" s="145"/>
      <c r="N121" s="145"/>
      <c r="O121" s="126">
        <f t="shared" ref="O121:Q121" si="535">AA121+AD121+AG121+AJ121+AM121+AP121+AS121+AV121+AY121+BB121+BE121+BH121</f>
        <v>0</v>
      </c>
      <c r="P121" s="126">
        <f t="shared" si="535"/>
        <v>0</v>
      </c>
      <c r="Q121" s="126">
        <f t="shared" si="535"/>
        <v>0</v>
      </c>
      <c r="R121" s="62">
        <f t="shared" ref="R121:T121" si="536">IF(BK121=0,SUM(AA121+AD121+AG121+AJ121+AM121+AP121+AS121+AV121+AY121+BB121+BE121+BH121),BK121)</f>
        <v>0</v>
      </c>
      <c r="S121" s="62">
        <f t="shared" si="536"/>
        <v>0</v>
      </c>
      <c r="T121" s="62">
        <f t="shared" si="536"/>
        <v>0</v>
      </c>
      <c r="U121" s="127">
        <f t="shared" ref="U121:U128" si="537">K121-O121</f>
        <v>0</v>
      </c>
      <c r="V121" s="63">
        <f t="shared" ref="V121:V128" si="538">L121-P121-M121</f>
        <v>0</v>
      </c>
      <c r="W121" s="127">
        <f t="shared" ref="W121:W128" si="539">N121-Q121</f>
        <v>0</v>
      </c>
      <c r="X121" s="64">
        <f t="shared" ref="X121:Y121" si="540">IF(O121&gt;0,O121/K121,0)</f>
        <v>0</v>
      </c>
      <c r="Y121" s="64">
        <f t="shared" si="540"/>
        <v>0</v>
      </c>
      <c r="Z121" s="64">
        <f t="shared" si="458"/>
        <v>0</v>
      </c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326">
        <f t="shared" ref="BN121" si="541">IF(O121-BK121&gt;0,O121-BK121,0)</f>
        <v>0</v>
      </c>
      <c r="BO121" s="327">
        <f t="shared" ref="BO121" si="542">IF(Q121-BM121&gt;0,Q121-BM121,0)</f>
        <v>0</v>
      </c>
      <c r="BP121" s="326">
        <f t="shared" ref="BP121" si="543">IF(BN121+BO121&gt;0,BN121+BO121,0)</f>
        <v>0</v>
      </c>
      <c r="BQ121" s="326">
        <f t="shared" ref="BQ121" si="544">IF(U121=0,0,U121)</f>
        <v>0</v>
      </c>
      <c r="BR121" s="326">
        <f t="shared" ref="BR121" si="545">IF(W121=0,0,W121)</f>
        <v>0</v>
      </c>
      <c r="BS121" s="326">
        <f t="shared" ref="BS121" si="546">IF(BQ121+BR121&gt;0,BQ121+BR121,0)</f>
        <v>0</v>
      </c>
      <c r="BT121" s="326">
        <f t="shared" ref="BT121" si="547">IF(V121&gt;0,V121,0)</f>
        <v>0</v>
      </c>
      <c r="BU121" s="326">
        <f t="shared" ref="BU121" si="548">IF(BP121=0,0,BP121)</f>
        <v>0</v>
      </c>
      <c r="BV121" s="326">
        <f t="shared" ref="BV121" si="549">IF(BS121=0,0,BS121)</f>
        <v>0</v>
      </c>
      <c r="BW121" s="326">
        <f t="shared" ref="BW121" si="550">IF(BP121+BT121&gt;0,BP121+BT121,0)</f>
        <v>0</v>
      </c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:85" ht="15.75" customHeight="1">
      <c r="A122" s="142"/>
      <c r="B122" s="143"/>
      <c r="C122" s="54" t="s">
        <v>347</v>
      </c>
      <c r="D122" s="55" t="s">
        <v>348</v>
      </c>
      <c r="E122" s="144">
        <v>15000</v>
      </c>
      <c r="F122" s="144"/>
      <c r="G122" s="56">
        <f t="shared" si="534"/>
        <v>15000</v>
      </c>
      <c r="H122" s="56"/>
      <c r="I122" s="57">
        <f t="shared" si="450"/>
        <v>0</v>
      </c>
      <c r="J122" s="57">
        <f t="shared" si="451"/>
        <v>0</v>
      </c>
      <c r="K122" s="145"/>
      <c r="L122" s="145"/>
      <c r="M122" s="145"/>
      <c r="N122" s="145"/>
      <c r="O122" s="126">
        <f t="shared" ref="O122:Q122" si="551">AA122+AD122+AG122+AJ122+AM122+AP122+AS122+AV122+AY122+BB122+BE122+BH122</f>
        <v>0</v>
      </c>
      <c r="P122" s="126">
        <f t="shared" si="551"/>
        <v>0</v>
      </c>
      <c r="Q122" s="126">
        <f t="shared" si="551"/>
        <v>0</v>
      </c>
      <c r="R122" s="62">
        <f t="shared" ref="R122:T122" si="552">IF(BK122=0,SUM(AA122+AD122+AG122+AJ122+AM122+AP122+AS122+AV122+AY122+BB122+BE122+BH122),BK122)</f>
        <v>0</v>
      </c>
      <c r="S122" s="62">
        <f t="shared" si="552"/>
        <v>0</v>
      </c>
      <c r="T122" s="62">
        <f t="shared" si="552"/>
        <v>0</v>
      </c>
      <c r="U122" s="127">
        <f t="shared" si="537"/>
        <v>0</v>
      </c>
      <c r="V122" s="63">
        <f t="shared" si="538"/>
        <v>0</v>
      </c>
      <c r="W122" s="127">
        <f t="shared" si="539"/>
        <v>0</v>
      </c>
      <c r="X122" s="64">
        <f t="shared" ref="X122:Y122" si="553">IF(O122&gt;0,O122/K122,0)</f>
        <v>0</v>
      </c>
      <c r="Y122" s="64">
        <f t="shared" si="553"/>
        <v>0</v>
      </c>
      <c r="Z122" s="64">
        <f t="shared" si="458"/>
        <v>0</v>
      </c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326">
        <f t="shared" ref="BN122:BN128" si="554">IF(O122-BK122&gt;0,O122-BK122,0)</f>
        <v>0</v>
      </c>
      <c r="BO122" s="327">
        <f t="shared" ref="BO122:BO128" si="555">IF(Q122-BM122&gt;0,Q122-BM122,0)</f>
        <v>0</v>
      </c>
      <c r="BP122" s="326">
        <f t="shared" ref="BP122:BP128" si="556">IF(BN122+BO122&gt;0,BN122+BO122,0)</f>
        <v>0</v>
      </c>
      <c r="BQ122" s="326">
        <f t="shared" ref="BQ122:BQ128" si="557">IF(U122=0,0,U122)</f>
        <v>0</v>
      </c>
      <c r="BR122" s="326">
        <f t="shared" ref="BR122:BR128" si="558">IF(W122=0,0,W122)</f>
        <v>0</v>
      </c>
      <c r="BS122" s="326">
        <f t="shared" ref="BS122:BS128" si="559">IF(BQ122+BR122&gt;0,BQ122+BR122,0)</f>
        <v>0</v>
      </c>
      <c r="BT122" s="326">
        <f t="shared" ref="BT122:BT128" si="560">IF(V122&gt;0,V122,0)</f>
        <v>0</v>
      </c>
      <c r="BU122" s="326">
        <f t="shared" ref="BU122:BU128" si="561">IF(BP122=0,0,BP122)</f>
        <v>0</v>
      </c>
      <c r="BV122" s="326">
        <f t="shared" ref="BV122:BV128" si="562">IF(BS122=0,0,BS122)</f>
        <v>0</v>
      </c>
      <c r="BW122" s="326">
        <f t="shared" ref="BW122:BW128" si="563">IF(BP122+BT122&gt;0,BP122+BT122,0)</f>
        <v>0</v>
      </c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:85" ht="15.75" customHeight="1">
      <c r="A123" s="142"/>
      <c r="B123" s="143"/>
      <c r="C123" s="54" t="s">
        <v>194</v>
      </c>
      <c r="D123" s="84" t="s">
        <v>195</v>
      </c>
      <c r="E123" s="144">
        <v>1200</v>
      </c>
      <c r="F123" s="144"/>
      <c r="G123" s="56">
        <f t="shared" si="534"/>
        <v>1200</v>
      </c>
      <c r="H123" s="56"/>
      <c r="I123" s="57">
        <f t="shared" si="450"/>
        <v>0</v>
      </c>
      <c r="J123" s="57">
        <f t="shared" si="451"/>
        <v>0</v>
      </c>
      <c r="K123" s="145"/>
      <c r="L123" s="145"/>
      <c r="M123" s="145"/>
      <c r="N123" s="145"/>
      <c r="O123" s="126">
        <f t="shared" ref="O123:Q123" si="564">AA123+AD123+AG123+AJ123+AM123+AP123+AS123+AV123+AY123+BB123+BE123+BH123</f>
        <v>0</v>
      </c>
      <c r="P123" s="126">
        <f t="shared" si="564"/>
        <v>0</v>
      </c>
      <c r="Q123" s="126">
        <f t="shared" si="564"/>
        <v>0</v>
      </c>
      <c r="R123" s="62">
        <f t="shared" ref="R123:T123" si="565">IF(BK123=0,SUM(AA123+AD123+AG123+AJ123+AM123+AP123+AS123+AV123+AY123+BB123+BE123+BH123),BK123)</f>
        <v>0</v>
      </c>
      <c r="S123" s="62">
        <f t="shared" si="565"/>
        <v>0</v>
      </c>
      <c r="T123" s="62">
        <f t="shared" si="565"/>
        <v>0</v>
      </c>
      <c r="U123" s="127">
        <f t="shared" si="537"/>
        <v>0</v>
      </c>
      <c r="V123" s="63">
        <f t="shared" si="538"/>
        <v>0</v>
      </c>
      <c r="W123" s="127">
        <f t="shared" si="539"/>
        <v>0</v>
      </c>
      <c r="X123" s="64">
        <f t="shared" ref="X123:Y123" si="566">IF(O123&gt;0,O123/K123,0)</f>
        <v>0</v>
      </c>
      <c r="Y123" s="64">
        <f t="shared" si="566"/>
        <v>0</v>
      </c>
      <c r="Z123" s="64">
        <f t="shared" si="458"/>
        <v>0</v>
      </c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326">
        <f t="shared" si="554"/>
        <v>0</v>
      </c>
      <c r="BO123" s="327">
        <f t="shared" si="555"/>
        <v>0</v>
      </c>
      <c r="BP123" s="326">
        <f t="shared" si="556"/>
        <v>0</v>
      </c>
      <c r="BQ123" s="326">
        <f t="shared" si="557"/>
        <v>0</v>
      </c>
      <c r="BR123" s="326">
        <f t="shared" si="558"/>
        <v>0</v>
      </c>
      <c r="BS123" s="326">
        <f t="shared" si="559"/>
        <v>0</v>
      </c>
      <c r="BT123" s="326">
        <f t="shared" si="560"/>
        <v>0</v>
      </c>
      <c r="BU123" s="326">
        <f t="shared" si="561"/>
        <v>0</v>
      </c>
      <c r="BV123" s="326">
        <f t="shared" si="562"/>
        <v>0</v>
      </c>
      <c r="BW123" s="326">
        <f t="shared" si="563"/>
        <v>0</v>
      </c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:85" ht="15.75" customHeight="1">
      <c r="A124" s="142"/>
      <c r="B124" s="143"/>
      <c r="C124" s="54" t="s">
        <v>349</v>
      </c>
      <c r="D124" s="84" t="s">
        <v>350</v>
      </c>
      <c r="E124" s="144">
        <v>3800</v>
      </c>
      <c r="F124" s="144"/>
      <c r="G124" s="56">
        <f t="shared" si="534"/>
        <v>3800</v>
      </c>
      <c r="H124" s="56"/>
      <c r="I124" s="57">
        <f t="shared" si="450"/>
        <v>0</v>
      </c>
      <c r="J124" s="57">
        <f t="shared" si="451"/>
        <v>0</v>
      </c>
      <c r="K124" s="145"/>
      <c r="L124" s="145"/>
      <c r="M124" s="145"/>
      <c r="N124" s="145"/>
      <c r="O124" s="126">
        <f t="shared" ref="O124:Q124" si="567">AA124+AD124+AG124+AJ124+AM124+AP124+AS124+AV124+AY124+BB124+BE124+BH124</f>
        <v>0</v>
      </c>
      <c r="P124" s="126">
        <f t="shared" si="567"/>
        <v>0</v>
      </c>
      <c r="Q124" s="126">
        <f t="shared" si="567"/>
        <v>0</v>
      </c>
      <c r="R124" s="62">
        <f t="shared" ref="R124:T124" si="568">IF(BK124=0,SUM(AA124+AD124+AG124+AJ124+AM124+AP124+AS124+AV124+AY124+BB124+BE124+BH124),BK124)</f>
        <v>0</v>
      </c>
      <c r="S124" s="62">
        <f t="shared" si="568"/>
        <v>0</v>
      </c>
      <c r="T124" s="62">
        <f t="shared" si="568"/>
        <v>0</v>
      </c>
      <c r="U124" s="127">
        <f t="shared" si="537"/>
        <v>0</v>
      </c>
      <c r="V124" s="63">
        <f t="shared" si="538"/>
        <v>0</v>
      </c>
      <c r="W124" s="127">
        <f t="shared" si="539"/>
        <v>0</v>
      </c>
      <c r="X124" s="64">
        <f t="shared" ref="X124:Y124" si="569">IF(O124&gt;0,O124/K124,0)</f>
        <v>0</v>
      </c>
      <c r="Y124" s="64">
        <f t="shared" si="569"/>
        <v>0</v>
      </c>
      <c r="Z124" s="64">
        <f t="shared" si="458"/>
        <v>0</v>
      </c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  <c r="BI124" s="145"/>
      <c r="BJ124" s="145"/>
      <c r="BK124" s="145"/>
      <c r="BL124" s="145"/>
      <c r="BM124" s="145"/>
      <c r="BN124" s="326">
        <f t="shared" si="554"/>
        <v>0</v>
      </c>
      <c r="BO124" s="327">
        <f t="shared" si="555"/>
        <v>0</v>
      </c>
      <c r="BP124" s="326">
        <f t="shared" si="556"/>
        <v>0</v>
      </c>
      <c r="BQ124" s="326">
        <f t="shared" si="557"/>
        <v>0</v>
      </c>
      <c r="BR124" s="326">
        <f t="shared" si="558"/>
        <v>0</v>
      </c>
      <c r="BS124" s="326">
        <f t="shared" si="559"/>
        <v>0</v>
      </c>
      <c r="BT124" s="326">
        <f t="shared" si="560"/>
        <v>0</v>
      </c>
      <c r="BU124" s="326">
        <f t="shared" si="561"/>
        <v>0</v>
      </c>
      <c r="BV124" s="326">
        <f t="shared" si="562"/>
        <v>0</v>
      </c>
      <c r="BW124" s="326">
        <f t="shared" si="563"/>
        <v>0</v>
      </c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:85" ht="15.75" customHeight="1">
      <c r="A125" s="142"/>
      <c r="B125" s="143"/>
      <c r="C125" s="54" t="s">
        <v>220</v>
      </c>
      <c r="D125" s="55" t="s">
        <v>351</v>
      </c>
      <c r="E125" s="144">
        <v>30000</v>
      </c>
      <c r="F125" s="144"/>
      <c r="G125" s="56">
        <f t="shared" si="534"/>
        <v>30000</v>
      </c>
      <c r="H125" s="56"/>
      <c r="I125" s="57">
        <f t="shared" si="450"/>
        <v>0</v>
      </c>
      <c r="J125" s="57">
        <f t="shared" si="451"/>
        <v>0</v>
      </c>
      <c r="K125" s="145"/>
      <c r="L125" s="145"/>
      <c r="M125" s="145"/>
      <c r="N125" s="145"/>
      <c r="O125" s="126">
        <f t="shared" ref="O125:Q125" si="570">AA125+AD125+AG125+AJ125+AM125+AP125+AS125+AV125+AY125+BB125+BE125+BH125</f>
        <v>0</v>
      </c>
      <c r="P125" s="126">
        <f t="shared" si="570"/>
        <v>0</v>
      </c>
      <c r="Q125" s="126">
        <f t="shared" si="570"/>
        <v>0</v>
      </c>
      <c r="R125" s="62">
        <f t="shared" ref="R125:T125" si="571">IF(BK125=0,SUM(AA125+AD125+AG125+AJ125+AM125+AP125+AS125+AV125+AY125+BB125+BE125+BH125),BK125)</f>
        <v>0</v>
      </c>
      <c r="S125" s="62">
        <f t="shared" si="571"/>
        <v>0</v>
      </c>
      <c r="T125" s="62">
        <f t="shared" si="571"/>
        <v>0</v>
      </c>
      <c r="U125" s="127">
        <f t="shared" si="537"/>
        <v>0</v>
      </c>
      <c r="V125" s="63">
        <f t="shared" si="538"/>
        <v>0</v>
      </c>
      <c r="W125" s="127">
        <f t="shared" si="539"/>
        <v>0</v>
      </c>
      <c r="X125" s="64">
        <f t="shared" ref="X125:Y125" si="572">IF(O125&gt;0,O125/K125,0)</f>
        <v>0</v>
      </c>
      <c r="Y125" s="64">
        <f t="shared" si="572"/>
        <v>0</v>
      </c>
      <c r="Z125" s="64">
        <f t="shared" si="458"/>
        <v>0</v>
      </c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  <c r="BH125" s="145"/>
      <c r="BI125" s="145"/>
      <c r="BJ125" s="145"/>
      <c r="BK125" s="145"/>
      <c r="BL125" s="145"/>
      <c r="BM125" s="145"/>
      <c r="BN125" s="326">
        <f t="shared" si="554"/>
        <v>0</v>
      </c>
      <c r="BO125" s="327">
        <f t="shared" si="555"/>
        <v>0</v>
      </c>
      <c r="BP125" s="326">
        <f t="shared" si="556"/>
        <v>0</v>
      </c>
      <c r="BQ125" s="326">
        <f t="shared" si="557"/>
        <v>0</v>
      </c>
      <c r="BR125" s="326">
        <f t="shared" si="558"/>
        <v>0</v>
      </c>
      <c r="BS125" s="326">
        <f t="shared" si="559"/>
        <v>0</v>
      </c>
      <c r="BT125" s="326">
        <f t="shared" si="560"/>
        <v>0</v>
      </c>
      <c r="BU125" s="326">
        <f t="shared" si="561"/>
        <v>0</v>
      </c>
      <c r="BV125" s="326">
        <f t="shared" si="562"/>
        <v>0</v>
      </c>
      <c r="BW125" s="326">
        <f t="shared" si="563"/>
        <v>0</v>
      </c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:85" ht="15.75" customHeight="1">
      <c r="A126" s="118"/>
      <c r="B126" s="119"/>
      <c r="C126" s="54" t="s">
        <v>352</v>
      </c>
      <c r="D126" s="122" t="s">
        <v>353</v>
      </c>
      <c r="E126" s="144">
        <v>3000</v>
      </c>
      <c r="F126" s="144"/>
      <c r="G126" s="56">
        <f t="shared" si="534"/>
        <v>3000</v>
      </c>
      <c r="H126" s="56"/>
      <c r="I126" s="57">
        <f t="shared" si="450"/>
        <v>0</v>
      </c>
      <c r="J126" s="57">
        <f t="shared" si="451"/>
        <v>0</v>
      </c>
      <c r="K126" s="120"/>
      <c r="L126" s="120"/>
      <c r="M126" s="120"/>
      <c r="N126" s="120"/>
      <c r="O126" s="126">
        <f t="shared" ref="O126:Q126" si="573">AA126+AD126+AG126+AJ126+AM126+AP126+AS126+AV126+AY126+BB126+BE126+BH126</f>
        <v>0</v>
      </c>
      <c r="P126" s="126">
        <f t="shared" si="573"/>
        <v>0</v>
      </c>
      <c r="Q126" s="126">
        <f t="shared" si="573"/>
        <v>0</v>
      </c>
      <c r="R126" s="62">
        <f t="shared" ref="R126:T126" si="574">IF(BK126=0,SUM(AA126+AD126+AG126+AJ126+AM126+AP126+AS126+AV126+AY126+BB126+BE126+BH126),BK126)</f>
        <v>0</v>
      </c>
      <c r="S126" s="62">
        <f t="shared" si="574"/>
        <v>0</v>
      </c>
      <c r="T126" s="62">
        <f t="shared" si="574"/>
        <v>0</v>
      </c>
      <c r="U126" s="127">
        <f t="shared" si="537"/>
        <v>0</v>
      </c>
      <c r="V126" s="63">
        <f t="shared" si="538"/>
        <v>0</v>
      </c>
      <c r="W126" s="127">
        <f t="shared" si="539"/>
        <v>0</v>
      </c>
      <c r="X126" s="64">
        <f t="shared" ref="X126:Y126" si="575">IF(O126&gt;0,O126/K126,0)</f>
        <v>0</v>
      </c>
      <c r="Y126" s="64">
        <f t="shared" si="575"/>
        <v>0</v>
      </c>
      <c r="Z126" s="64">
        <f t="shared" si="458"/>
        <v>0</v>
      </c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0"/>
      <c r="BG126" s="120"/>
      <c r="BH126" s="120"/>
      <c r="BI126" s="120"/>
      <c r="BJ126" s="120"/>
      <c r="BK126" s="120"/>
      <c r="BL126" s="120"/>
      <c r="BM126" s="120"/>
      <c r="BN126" s="326">
        <f t="shared" si="554"/>
        <v>0</v>
      </c>
      <c r="BO126" s="327">
        <f t="shared" si="555"/>
        <v>0</v>
      </c>
      <c r="BP126" s="326">
        <f t="shared" si="556"/>
        <v>0</v>
      </c>
      <c r="BQ126" s="326">
        <f t="shared" si="557"/>
        <v>0</v>
      </c>
      <c r="BR126" s="326">
        <f t="shared" si="558"/>
        <v>0</v>
      </c>
      <c r="BS126" s="326">
        <f t="shared" si="559"/>
        <v>0</v>
      </c>
      <c r="BT126" s="326">
        <f t="shared" si="560"/>
        <v>0</v>
      </c>
      <c r="BU126" s="326">
        <f t="shared" si="561"/>
        <v>0</v>
      </c>
      <c r="BV126" s="326">
        <f t="shared" si="562"/>
        <v>0</v>
      </c>
      <c r="BW126" s="326">
        <f t="shared" si="563"/>
        <v>0</v>
      </c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</row>
    <row r="127" spans="1:85" ht="15.75" customHeight="1">
      <c r="A127" s="118"/>
      <c r="B127" s="119"/>
      <c r="C127" s="54" t="s">
        <v>354</v>
      </c>
      <c r="D127" s="122" t="s">
        <v>355</v>
      </c>
      <c r="E127" s="144">
        <v>17000</v>
      </c>
      <c r="F127" s="144"/>
      <c r="G127" s="56">
        <f t="shared" si="534"/>
        <v>17000</v>
      </c>
      <c r="H127" s="56"/>
      <c r="I127" s="57">
        <f t="shared" si="450"/>
        <v>0</v>
      </c>
      <c r="J127" s="57">
        <f t="shared" si="451"/>
        <v>0</v>
      </c>
      <c r="K127" s="120"/>
      <c r="L127" s="120"/>
      <c r="M127" s="120"/>
      <c r="N127" s="120"/>
      <c r="O127" s="126">
        <f t="shared" ref="O127:Q127" si="576">AA127+AD127+AG127+AJ127+AM127+AP127+AS127+AV127+AY127+BB127+BE127+BH127</f>
        <v>0</v>
      </c>
      <c r="P127" s="126">
        <f t="shared" si="576"/>
        <v>0</v>
      </c>
      <c r="Q127" s="126">
        <f t="shared" si="576"/>
        <v>0</v>
      </c>
      <c r="R127" s="62">
        <f t="shared" ref="R127:T127" si="577">IF(BK127=0,SUM(AA127+AD127+AG127+AJ127+AM127+AP127+AS127+AV127+AY127+BB127+BE127+BH127),BK127)</f>
        <v>0</v>
      </c>
      <c r="S127" s="62">
        <f t="shared" si="577"/>
        <v>0</v>
      </c>
      <c r="T127" s="62">
        <f t="shared" si="577"/>
        <v>0</v>
      </c>
      <c r="U127" s="127">
        <f t="shared" si="537"/>
        <v>0</v>
      </c>
      <c r="V127" s="63">
        <f t="shared" si="538"/>
        <v>0</v>
      </c>
      <c r="W127" s="127">
        <f t="shared" si="539"/>
        <v>0</v>
      </c>
      <c r="X127" s="64">
        <f t="shared" ref="X127:Y127" si="578">IF(O127&gt;0,O127/K127,0)</f>
        <v>0</v>
      </c>
      <c r="Y127" s="64">
        <f t="shared" si="578"/>
        <v>0</v>
      </c>
      <c r="Z127" s="64">
        <f t="shared" si="458"/>
        <v>0</v>
      </c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0"/>
      <c r="BG127" s="120"/>
      <c r="BH127" s="120"/>
      <c r="BI127" s="120"/>
      <c r="BJ127" s="120"/>
      <c r="BK127" s="120"/>
      <c r="BL127" s="120"/>
      <c r="BM127" s="120"/>
      <c r="BN127" s="326">
        <f t="shared" si="554"/>
        <v>0</v>
      </c>
      <c r="BO127" s="327">
        <f t="shared" si="555"/>
        <v>0</v>
      </c>
      <c r="BP127" s="326">
        <f t="shared" si="556"/>
        <v>0</v>
      </c>
      <c r="BQ127" s="326">
        <f t="shared" si="557"/>
        <v>0</v>
      </c>
      <c r="BR127" s="326">
        <f t="shared" si="558"/>
        <v>0</v>
      </c>
      <c r="BS127" s="326">
        <f t="shared" si="559"/>
        <v>0</v>
      </c>
      <c r="BT127" s="326">
        <f t="shared" si="560"/>
        <v>0</v>
      </c>
      <c r="BU127" s="326">
        <f t="shared" si="561"/>
        <v>0</v>
      </c>
      <c r="BV127" s="326">
        <f t="shared" si="562"/>
        <v>0</v>
      </c>
      <c r="BW127" s="326">
        <f t="shared" si="563"/>
        <v>0</v>
      </c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</row>
    <row r="128" spans="1:85" ht="15.75" customHeight="1">
      <c r="A128" s="118"/>
      <c r="B128" s="119"/>
      <c r="C128" s="54" t="s">
        <v>356</v>
      </c>
      <c r="D128" s="122" t="s">
        <v>357</v>
      </c>
      <c r="E128" s="144">
        <v>40721.629999999997</v>
      </c>
      <c r="F128" s="144"/>
      <c r="G128" s="56">
        <f t="shared" si="534"/>
        <v>40721.629999999997</v>
      </c>
      <c r="H128" s="56"/>
      <c r="I128" s="57">
        <f t="shared" si="450"/>
        <v>0</v>
      </c>
      <c r="J128" s="57">
        <f t="shared" si="451"/>
        <v>0</v>
      </c>
      <c r="K128" s="120"/>
      <c r="L128" s="120"/>
      <c r="M128" s="120"/>
      <c r="N128" s="120"/>
      <c r="O128" s="126">
        <f t="shared" ref="O128:Q128" si="579">AA128+AD128+AG128+AJ128+AM128+AP128+AS128+AV128+AY128+BB128+BE128+BH128</f>
        <v>0</v>
      </c>
      <c r="P128" s="126">
        <f t="shared" si="579"/>
        <v>0</v>
      </c>
      <c r="Q128" s="126">
        <f t="shared" si="579"/>
        <v>0</v>
      </c>
      <c r="R128" s="62">
        <f t="shared" ref="R128:T128" si="580">IF(BK128=0,SUM(AA128+AD128+AG128+AJ128+AM128+AP128+AS128+AV128+AY128+BB128+BE128+BH128),BK128)</f>
        <v>0</v>
      </c>
      <c r="S128" s="62">
        <f t="shared" si="580"/>
        <v>0</v>
      </c>
      <c r="T128" s="62">
        <f t="shared" si="580"/>
        <v>0</v>
      </c>
      <c r="U128" s="127">
        <f t="shared" si="537"/>
        <v>0</v>
      </c>
      <c r="V128" s="63">
        <f t="shared" si="538"/>
        <v>0</v>
      </c>
      <c r="W128" s="127">
        <f t="shared" si="539"/>
        <v>0</v>
      </c>
      <c r="X128" s="64">
        <f t="shared" ref="X128:Y128" si="581">IF(O128&gt;0,O128/K128,0)</f>
        <v>0</v>
      </c>
      <c r="Y128" s="64">
        <f t="shared" si="581"/>
        <v>0</v>
      </c>
      <c r="Z128" s="64">
        <f t="shared" si="458"/>
        <v>0</v>
      </c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0"/>
      <c r="BG128" s="120"/>
      <c r="BH128" s="120"/>
      <c r="BI128" s="120"/>
      <c r="BJ128" s="120"/>
      <c r="BK128" s="120"/>
      <c r="BL128" s="120"/>
      <c r="BM128" s="120"/>
      <c r="BN128" s="326">
        <f t="shared" si="554"/>
        <v>0</v>
      </c>
      <c r="BO128" s="327">
        <f t="shared" si="555"/>
        <v>0</v>
      </c>
      <c r="BP128" s="326">
        <f t="shared" si="556"/>
        <v>0</v>
      </c>
      <c r="BQ128" s="326">
        <f t="shared" si="557"/>
        <v>0</v>
      </c>
      <c r="BR128" s="326">
        <f t="shared" si="558"/>
        <v>0</v>
      </c>
      <c r="BS128" s="326">
        <f t="shared" si="559"/>
        <v>0</v>
      </c>
      <c r="BT128" s="326">
        <f t="shared" si="560"/>
        <v>0</v>
      </c>
      <c r="BU128" s="326">
        <f t="shared" si="561"/>
        <v>0</v>
      </c>
      <c r="BV128" s="326">
        <f t="shared" si="562"/>
        <v>0</v>
      </c>
      <c r="BW128" s="326">
        <f t="shared" si="563"/>
        <v>0</v>
      </c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</row>
    <row r="129" spans="1:85" ht="15.75" customHeight="1">
      <c r="A129" s="147"/>
      <c r="B129" s="110"/>
      <c r="C129" s="148"/>
      <c r="D129" s="112" t="s">
        <v>358</v>
      </c>
      <c r="E129" s="113">
        <f t="shared" ref="E129:W129" si="582">SUM(E130:E133)</f>
        <v>46288.65</v>
      </c>
      <c r="F129" s="113">
        <f t="shared" si="582"/>
        <v>0</v>
      </c>
      <c r="G129" s="113">
        <f t="shared" si="582"/>
        <v>46288.65</v>
      </c>
      <c r="H129" s="113">
        <f t="shared" si="582"/>
        <v>0</v>
      </c>
      <c r="I129" s="113">
        <f t="shared" si="582"/>
        <v>0</v>
      </c>
      <c r="J129" s="113">
        <f t="shared" si="582"/>
        <v>0</v>
      </c>
      <c r="K129" s="113">
        <f t="shared" si="582"/>
        <v>0</v>
      </c>
      <c r="L129" s="113">
        <f t="shared" si="582"/>
        <v>0</v>
      </c>
      <c r="M129" s="113">
        <f t="shared" si="582"/>
        <v>0</v>
      </c>
      <c r="N129" s="113">
        <f t="shared" si="582"/>
        <v>0</v>
      </c>
      <c r="O129" s="113">
        <f t="shared" si="582"/>
        <v>0</v>
      </c>
      <c r="P129" s="113">
        <f t="shared" si="582"/>
        <v>0</v>
      </c>
      <c r="Q129" s="113">
        <f t="shared" si="582"/>
        <v>0</v>
      </c>
      <c r="R129" s="113">
        <f t="shared" si="582"/>
        <v>0</v>
      </c>
      <c r="S129" s="113">
        <f t="shared" si="582"/>
        <v>0</v>
      </c>
      <c r="T129" s="113">
        <f t="shared" si="582"/>
        <v>0</v>
      </c>
      <c r="U129" s="115">
        <f t="shared" si="582"/>
        <v>0</v>
      </c>
      <c r="V129" s="115">
        <f t="shared" si="582"/>
        <v>0</v>
      </c>
      <c r="W129" s="115">
        <f t="shared" si="582"/>
        <v>0</v>
      </c>
      <c r="X129" s="140">
        <f t="shared" ref="X129:Y129" si="583">IF(O129&gt;0,O129/K129,0)</f>
        <v>0</v>
      </c>
      <c r="Y129" s="140">
        <f t="shared" si="583"/>
        <v>0</v>
      </c>
      <c r="Z129" s="140">
        <f t="shared" si="458"/>
        <v>0</v>
      </c>
      <c r="AA129" s="113">
        <f t="shared" ref="AA129:BW129" si="584">SUM(AA130:AA133)</f>
        <v>0</v>
      </c>
      <c r="AB129" s="113">
        <f t="shared" si="584"/>
        <v>0</v>
      </c>
      <c r="AC129" s="113">
        <f t="shared" si="584"/>
        <v>0</v>
      </c>
      <c r="AD129" s="113">
        <f t="shared" si="584"/>
        <v>0</v>
      </c>
      <c r="AE129" s="113">
        <f t="shared" si="584"/>
        <v>0</v>
      </c>
      <c r="AF129" s="113">
        <f t="shared" si="584"/>
        <v>0</v>
      </c>
      <c r="AG129" s="113">
        <f t="shared" si="584"/>
        <v>0</v>
      </c>
      <c r="AH129" s="113">
        <f t="shared" si="584"/>
        <v>0</v>
      </c>
      <c r="AI129" s="113">
        <f t="shared" si="584"/>
        <v>0</v>
      </c>
      <c r="AJ129" s="113">
        <f t="shared" si="584"/>
        <v>0</v>
      </c>
      <c r="AK129" s="113">
        <f t="shared" si="584"/>
        <v>0</v>
      </c>
      <c r="AL129" s="113">
        <f t="shared" si="584"/>
        <v>0</v>
      </c>
      <c r="AM129" s="113">
        <f t="shared" si="584"/>
        <v>0</v>
      </c>
      <c r="AN129" s="113">
        <f t="shared" si="584"/>
        <v>0</v>
      </c>
      <c r="AO129" s="113">
        <f t="shared" si="584"/>
        <v>0</v>
      </c>
      <c r="AP129" s="113">
        <f t="shared" si="584"/>
        <v>0</v>
      </c>
      <c r="AQ129" s="113">
        <f t="shared" si="584"/>
        <v>0</v>
      </c>
      <c r="AR129" s="113">
        <f t="shared" si="584"/>
        <v>0</v>
      </c>
      <c r="AS129" s="113">
        <f t="shared" si="584"/>
        <v>0</v>
      </c>
      <c r="AT129" s="113">
        <f t="shared" si="584"/>
        <v>0</v>
      </c>
      <c r="AU129" s="113">
        <f t="shared" si="584"/>
        <v>0</v>
      </c>
      <c r="AV129" s="113">
        <f t="shared" si="584"/>
        <v>0</v>
      </c>
      <c r="AW129" s="113">
        <f t="shared" si="584"/>
        <v>0</v>
      </c>
      <c r="AX129" s="113">
        <f t="shared" si="584"/>
        <v>0</v>
      </c>
      <c r="AY129" s="113">
        <f t="shared" si="584"/>
        <v>0</v>
      </c>
      <c r="AZ129" s="113">
        <f t="shared" si="584"/>
        <v>0</v>
      </c>
      <c r="BA129" s="113">
        <f t="shared" si="584"/>
        <v>0</v>
      </c>
      <c r="BB129" s="113">
        <f t="shared" si="584"/>
        <v>0</v>
      </c>
      <c r="BC129" s="113">
        <f t="shared" si="584"/>
        <v>0</v>
      </c>
      <c r="BD129" s="113">
        <f t="shared" si="584"/>
        <v>0</v>
      </c>
      <c r="BE129" s="113">
        <f t="shared" si="584"/>
        <v>0</v>
      </c>
      <c r="BF129" s="113">
        <f t="shared" si="584"/>
        <v>0</v>
      </c>
      <c r="BG129" s="113">
        <f t="shared" si="584"/>
        <v>0</v>
      </c>
      <c r="BH129" s="113">
        <f t="shared" si="584"/>
        <v>0</v>
      </c>
      <c r="BI129" s="113">
        <f t="shared" si="584"/>
        <v>0</v>
      </c>
      <c r="BJ129" s="113">
        <f t="shared" si="584"/>
        <v>0</v>
      </c>
      <c r="BK129" s="113">
        <f t="shared" si="584"/>
        <v>0</v>
      </c>
      <c r="BL129" s="113">
        <f t="shared" si="584"/>
        <v>0</v>
      </c>
      <c r="BM129" s="113">
        <f t="shared" si="584"/>
        <v>0</v>
      </c>
      <c r="BN129" s="113">
        <f>SUM(BN130:BN133)</f>
        <v>0</v>
      </c>
      <c r="BO129" s="113">
        <f t="shared" si="584"/>
        <v>0</v>
      </c>
      <c r="BP129" s="113">
        <f t="shared" si="584"/>
        <v>0</v>
      </c>
      <c r="BQ129" s="113">
        <f t="shared" si="584"/>
        <v>0</v>
      </c>
      <c r="BR129" s="113">
        <f t="shared" si="584"/>
        <v>0</v>
      </c>
      <c r="BS129" s="113">
        <f t="shared" si="584"/>
        <v>0</v>
      </c>
      <c r="BT129" s="113">
        <f t="shared" si="584"/>
        <v>0</v>
      </c>
      <c r="BU129" s="113">
        <f t="shared" si="584"/>
        <v>0</v>
      </c>
      <c r="BV129" s="113">
        <f t="shared" si="584"/>
        <v>0</v>
      </c>
      <c r="BW129" s="113">
        <f t="shared" si="584"/>
        <v>0</v>
      </c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</row>
    <row r="130" spans="1:85" ht="15.75" customHeight="1">
      <c r="A130" s="52"/>
      <c r="B130" s="66"/>
      <c r="C130" s="54" t="s">
        <v>117</v>
      </c>
      <c r="D130" s="55" t="s">
        <v>118</v>
      </c>
      <c r="E130" s="56">
        <v>3000</v>
      </c>
      <c r="F130" s="56">
        <v>0</v>
      </c>
      <c r="G130" s="56">
        <f t="shared" ref="G130:G133" si="585">E130-F130</f>
        <v>3000</v>
      </c>
      <c r="H130" s="56"/>
      <c r="I130" s="57">
        <f t="shared" ref="I130:I147" si="586">IF(G130&gt;0,K130/G130,0)</f>
        <v>0</v>
      </c>
      <c r="J130" s="57">
        <f t="shared" ref="J130:J150" si="587">IF(G130&gt;0,O130/G130,0)</f>
        <v>0</v>
      </c>
      <c r="K130" s="149"/>
      <c r="L130" s="150"/>
      <c r="M130" s="149"/>
      <c r="N130" s="149"/>
      <c r="O130" s="61">
        <f t="shared" ref="O130:Q130" si="588">AA130+AD130+AG130+AJ130+AM130+AP130+AS130+AV130+AY130+BB130+BE130+BH130</f>
        <v>0</v>
      </c>
      <c r="P130" s="61">
        <f t="shared" si="588"/>
        <v>0</v>
      </c>
      <c r="Q130" s="61">
        <f t="shared" si="588"/>
        <v>0</v>
      </c>
      <c r="R130" s="62">
        <f t="shared" ref="R130:T130" si="589">IF(BK130=0,SUM(AA130+AD130+AG130+AJ130+AM130+AP130+AS130+AV130+AY130+BB130+BE130+BH130),BK130)</f>
        <v>0</v>
      </c>
      <c r="S130" s="62">
        <f t="shared" si="589"/>
        <v>0</v>
      </c>
      <c r="T130" s="62">
        <f t="shared" si="589"/>
        <v>0</v>
      </c>
      <c r="U130" s="63">
        <f t="shared" ref="U130:U133" si="590">K130-O130</f>
        <v>0</v>
      </c>
      <c r="V130" s="63">
        <f t="shared" ref="V130:V133" si="591">L130-P130-M130</f>
        <v>0</v>
      </c>
      <c r="W130" s="63">
        <f t="shared" ref="W130:W133" si="592">N130-Q130</f>
        <v>0</v>
      </c>
      <c r="X130" s="64">
        <f t="shared" ref="X130:Y130" si="593">IF(O130&gt;0,O130/K130,0)</f>
        <v>0</v>
      </c>
      <c r="Y130" s="64">
        <f t="shared" si="593"/>
        <v>0</v>
      </c>
      <c r="Z130" s="64">
        <f t="shared" si="458"/>
        <v>0</v>
      </c>
      <c r="AA130" s="151"/>
      <c r="AB130" s="151"/>
      <c r="AC130" s="151"/>
      <c r="AD130" s="151"/>
      <c r="AE130" s="131"/>
      <c r="AF130" s="131"/>
      <c r="AG130" s="131"/>
      <c r="AH130" s="13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326">
        <f t="shared" ref="BN130" si="594">IF(O130-BK130&gt;0,O130-BK130,0)</f>
        <v>0</v>
      </c>
      <c r="BO130" s="327">
        <f t="shared" ref="BO130" si="595">IF(Q130-BM130&gt;0,Q130-BM130,0)</f>
        <v>0</v>
      </c>
      <c r="BP130" s="326">
        <f t="shared" ref="BP130" si="596">IF(BN130+BO130&gt;0,BN130+BO130,0)</f>
        <v>0</v>
      </c>
      <c r="BQ130" s="326">
        <f t="shared" ref="BQ130" si="597">IF(U130=0,0,U130)</f>
        <v>0</v>
      </c>
      <c r="BR130" s="326">
        <f t="shared" ref="BR130" si="598">IF(W130=0,0,W130)</f>
        <v>0</v>
      </c>
      <c r="BS130" s="326">
        <f t="shared" ref="BS130" si="599">IF(BQ130+BR130&gt;0,BQ130+BR130,0)</f>
        <v>0</v>
      </c>
      <c r="BT130" s="326">
        <f t="shared" ref="BT130" si="600">IF(V130&gt;0,V130,0)</f>
        <v>0</v>
      </c>
      <c r="BU130" s="326">
        <f t="shared" ref="BU130" si="601">IF(BP130=0,0,BP130)</f>
        <v>0</v>
      </c>
      <c r="BV130" s="326">
        <f t="shared" ref="BV130" si="602">IF(BS130=0,0,BS130)</f>
        <v>0</v>
      </c>
      <c r="BW130" s="326">
        <f t="shared" ref="BW130" si="603">IF(BP130+BT130&gt;0,BP130+BT130,0)</f>
        <v>0</v>
      </c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</row>
    <row r="131" spans="1:85" ht="15.75" customHeight="1">
      <c r="A131" s="52"/>
      <c r="B131" s="66"/>
      <c r="C131" s="54" t="s">
        <v>134</v>
      </c>
      <c r="D131" s="55" t="s">
        <v>135</v>
      </c>
      <c r="E131" s="56">
        <v>7000</v>
      </c>
      <c r="F131" s="56"/>
      <c r="G131" s="56">
        <f t="shared" si="585"/>
        <v>7000</v>
      </c>
      <c r="H131" s="56"/>
      <c r="I131" s="57">
        <f t="shared" si="586"/>
        <v>0</v>
      </c>
      <c r="J131" s="57">
        <f t="shared" si="587"/>
        <v>0</v>
      </c>
      <c r="K131" s="151"/>
      <c r="L131" s="152"/>
      <c r="M131" s="152"/>
      <c r="N131" s="152"/>
      <c r="O131" s="61">
        <f t="shared" ref="O131:Q131" si="604">AA131+AD131+AG131+AJ131+AM131+AP131+AS131+AV131+AY131+BB131+BE131+BH131</f>
        <v>0</v>
      </c>
      <c r="P131" s="61">
        <f t="shared" si="604"/>
        <v>0</v>
      </c>
      <c r="Q131" s="61">
        <f t="shared" si="604"/>
        <v>0</v>
      </c>
      <c r="R131" s="62">
        <f t="shared" ref="R131:T131" si="605">IF(BK131=0,SUM(AA131+AD131+AG131+AJ131+AM131+AP131+AS131+AV131+AY131+BB131+BE131+BH131),BK131)</f>
        <v>0</v>
      </c>
      <c r="S131" s="62">
        <f t="shared" si="605"/>
        <v>0</v>
      </c>
      <c r="T131" s="62">
        <f t="shared" si="605"/>
        <v>0</v>
      </c>
      <c r="U131" s="63">
        <f t="shared" si="590"/>
        <v>0</v>
      </c>
      <c r="V131" s="63">
        <f t="shared" si="591"/>
        <v>0</v>
      </c>
      <c r="W131" s="63">
        <f t="shared" si="592"/>
        <v>0</v>
      </c>
      <c r="X131" s="64">
        <f t="shared" ref="X131:Y131" si="606">IF(O131&gt;0,O131/K131,0)</f>
        <v>0</v>
      </c>
      <c r="Y131" s="64">
        <f t="shared" si="606"/>
        <v>0</v>
      </c>
      <c r="Z131" s="64">
        <f t="shared" si="458"/>
        <v>0</v>
      </c>
      <c r="AA131" s="152"/>
      <c r="AB131" s="152"/>
      <c r="AC131" s="152"/>
      <c r="AD131" s="152"/>
      <c r="AE131" s="130"/>
      <c r="AF131" s="130"/>
      <c r="AG131" s="130"/>
      <c r="AH131" s="130"/>
      <c r="AI131" s="152"/>
      <c r="AJ131" s="152"/>
      <c r="AK131" s="152"/>
      <c r="AL131" s="152"/>
      <c r="AM131" s="149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49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326">
        <f t="shared" ref="BN131:BN133" si="607">IF(O131-BK131&gt;0,O131-BK131,0)</f>
        <v>0</v>
      </c>
      <c r="BO131" s="327">
        <f t="shared" ref="BO131:BO133" si="608">IF(Q131-BM131&gt;0,Q131-BM131,0)</f>
        <v>0</v>
      </c>
      <c r="BP131" s="326">
        <f t="shared" ref="BP131:BP133" si="609">IF(BN131+BO131&gt;0,BN131+BO131,0)</f>
        <v>0</v>
      </c>
      <c r="BQ131" s="326">
        <f t="shared" ref="BQ131:BQ133" si="610">IF(U131=0,0,U131)</f>
        <v>0</v>
      </c>
      <c r="BR131" s="326">
        <f t="shared" ref="BR131:BR133" si="611">IF(W131=0,0,W131)</f>
        <v>0</v>
      </c>
      <c r="BS131" s="326">
        <f t="shared" ref="BS131:BS133" si="612">IF(BQ131+BR131&gt;0,BQ131+BR131,0)</f>
        <v>0</v>
      </c>
      <c r="BT131" s="326">
        <f t="shared" ref="BT131:BT133" si="613">IF(V131&gt;0,V131,0)</f>
        <v>0</v>
      </c>
      <c r="BU131" s="326">
        <f t="shared" ref="BU131:BU133" si="614">IF(BP131=0,0,BP131)</f>
        <v>0</v>
      </c>
      <c r="BV131" s="326">
        <f t="shared" ref="BV131:BV133" si="615">IF(BS131=0,0,BS131)</f>
        <v>0</v>
      </c>
      <c r="BW131" s="326">
        <f t="shared" ref="BW131:BW133" si="616">IF(BP131+BT131&gt;0,BP131+BT131,0)</f>
        <v>0</v>
      </c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</row>
    <row r="132" spans="1:85" ht="15.75" customHeight="1">
      <c r="A132" s="52"/>
      <c r="B132" s="66"/>
      <c r="C132" s="54" t="s">
        <v>359</v>
      </c>
      <c r="D132" s="91" t="s">
        <v>360</v>
      </c>
      <c r="E132" s="56">
        <v>30000</v>
      </c>
      <c r="F132" s="56"/>
      <c r="G132" s="56">
        <f t="shared" si="585"/>
        <v>30000</v>
      </c>
      <c r="H132" s="56"/>
      <c r="I132" s="57">
        <f t="shared" si="586"/>
        <v>0</v>
      </c>
      <c r="J132" s="57">
        <f t="shared" si="587"/>
        <v>0</v>
      </c>
      <c r="K132" s="151"/>
      <c r="L132" s="152"/>
      <c r="M132" s="152"/>
      <c r="N132" s="152"/>
      <c r="O132" s="61">
        <f t="shared" ref="O132:Q132" si="617">AA132+AD132+AG132+AJ132+AM132+AP132+AS132+AV132+AY132+BB132+BE132+BH132</f>
        <v>0</v>
      </c>
      <c r="P132" s="61">
        <f t="shared" si="617"/>
        <v>0</v>
      </c>
      <c r="Q132" s="61">
        <f t="shared" si="617"/>
        <v>0</v>
      </c>
      <c r="R132" s="62">
        <f t="shared" ref="R132:T132" si="618">IF(BK132=0,SUM(AA132+AD132+AG132+AJ132+AM132+AP132+AS132+AV132+AY132+BB132+BE132+BH132),BK132)</f>
        <v>0</v>
      </c>
      <c r="S132" s="62">
        <f t="shared" si="618"/>
        <v>0</v>
      </c>
      <c r="T132" s="62">
        <f t="shared" si="618"/>
        <v>0</v>
      </c>
      <c r="U132" s="63">
        <f t="shared" si="590"/>
        <v>0</v>
      </c>
      <c r="V132" s="63">
        <f t="shared" si="591"/>
        <v>0</v>
      </c>
      <c r="W132" s="63">
        <f t="shared" si="592"/>
        <v>0</v>
      </c>
      <c r="X132" s="64">
        <f t="shared" ref="X132:Y132" si="619">IF(O132&gt;0,O132/K132,0)</f>
        <v>0</v>
      </c>
      <c r="Y132" s="64">
        <f t="shared" si="619"/>
        <v>0</v>
      </c>
      <c r="Z132" s="64">
        <f t="shared" si="458"/>
        <v>0</v>
      </c>
      <c r="AA132" s="152"/>
      <c r="AB132" s="152"/>
      <c r="AC132" s="152"/>
      <c r="AD132" s="152"/>
      <c r="AE132" s="130"/>
      <c r="AF132" s="130"/>
      <c r="AG132" s="130"/>
      <c r="AH132" s="130"/>
      <c r="AI132" s="152"/>
      <c r="AJ132" s="152"/>
      <c r="AK132" s="152"/>
      <c r="AL132" s="152"/>
      <c r="AM132" s="149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49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326">
        <f t="shared" si="607"/>
        <v>0</v>
      </c>
      <c r="BO132" s="327">
        <f t="shared" si="608"/>
        <v>0</v>
      </c>
      <c r="BP132" s="326">
        <f t="shared" si="609"/>
        <v>0</v>
      </c>
      <c r="BQ132" s="326">
        <f t="shared" si="610"/>
        <v>0</v>
      </c>
      <c r="BR132" s="326">
        <f t="shared" si="611"/>
        <v>0</v>
      </c>
      <c r="BS132" s="326">
        <f t="shared" si="612"/>
        <v>0</v>
      </c>
      <c r="BT132" s="326">
        <f t="shared" si="613"/>
        <v>0</v>
      </c>
      <c r="BU132" s="326">
        <f t="shared" si="614"/>
        <v>0</v>
      </c>
      <c r="BV132" s="326">
        <f t="shared" si="615"/>
        <v>0</v>
      </c>
      <c r="BW132" s="326">
        <f t="shared" si="616"/>
        <v>0</v>
      </c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</row>
    <row r="133" spans="1:85" ht="15.75" customHeight="1">
      <c r="A133" s="52"/>
      <c r="B133" s="66"/>
      <c r="C133" s="54" t="s">
        <v>361</v>
      </c>
      <c r="D133" s="55" t="s">
        <v>362</v>
      </c>
      <c r="E133" s="56">
        <v>6288.65</v>
      </c>
      <c r="F133" s="56"/>
      <c r="G133" s="56">
        <f t="shared" si="585"/>
        <v>6288.65</v>
      </c>
      <c r="H133" s="56"/>
      <c r="I133" s="57">
        <f t="shared" si="586"/>
        <v>0</v>
      </c>
      <c r="J133" s="57">
        <f t="shared" si="587"/>
        <v>0</v>
      </c>
      <c r="K133" s="151"/>
      <c r="L133" s="152"/>
      <c r="M133" s="152"/>
      <c r="N133" s="152"/>
      <c r="O133" s="61">
        <f t="shared" ref="O133:Q133" si="620">AA133+AD133+AG133+AJ133+AM133+AP133+AS133+AV133+AY133+BB133+BE133+BH133</f>
        <v>0</v>
      </c>
      <c r="P133" s="61">
        <f t="shared" si="620"/>
        <v>0</v>
      </c>
      <c r="Q133" s="61">
        <f t="shared" si="620"/>
        <v>0</v>
      </c>
      <c r="R133" s="62">
        <f t="shared" ref="R133:T133" si="621">IF(BK133=0,SUM(AA133+AD133+AG133+AJ133+AM133+AP133+AS133+AV133+AY133+BB133+BE133+BH133),BK133)</f>
        <v>0</v>
      </c>
      <c r="S133" s="62">
        <f t="shared" si="621"/>
        <v>0</v>
      </c>
      <c r="T133" s="62">
        <f t="shared" si="621"/>
        <v>0</v>
      </c>
      <c r="U133" s="63">
        <f t="shared" si="590"/>
        <v>0</v>
      </c>
      <c r="V133" s="63">
        <f t="shared" si="591"/>
        <v>0</v>
      </c>
      <c r="W133" s="63">
        <f t="shared" si="592"/>
        <v>0</v>
      </c>
      <c r="X133" s="64">
        <f t="shared" ref="X133:Y133" si="622">IF(O133&gt;0,O133/K133,0)</f>
        <v>0</v>
      </c>
      <c r="Y133" s="64">
        <f t="shared" si="622"/>
        <v>0</v>
      </c>
      <c r="Z133" s="64">
        <f t="shared" si="458"/>
        <v>0</v>
      </c>
      <c r="AA133" s="152"/>
      <c r="AB133" s="152"/>
      <c r="AC133" s="152"/>
      <c r="AD133" s="152"/>
      <c r="AE133" s="130"/>
      <c r="AF133" s="130"/>
      <c r="AG133" s="130"/>
      <c r="AH133" s="130"/>
      <c r="AI133" s="152"/>
      <c r="AJ133" s="152"/>
      <c r="AK133" s="152"/>
      <c r="AL133" s="152"/>
      <c r="AM133" s="149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49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326">
        <f t="shared" si="607"/>
        <v>0</v>
      </c>
      <c r="BO133" s="327">
        <f t="shared" si="608"/>
        <v>0</v>
      </c>
      <c r="BP133" s="326">
        <f t="shared" si="609"/>
        <v>0</v>
      </c>
      <c r="BQ133" s="326">
        <f t="shared" si="610"/>
        <v>0</v>
      </c>
      <c r="BR133" s="326">
        <f t="shared" si="611"/>
        <v>0</v>
      </c>
      <c r="BS133" s="326">
        <f t="shared" si="612"/>
        <v>0</v>
      </c>
      <c r="BT133" s="326">
        <f t="shared" si="613"/>
        <v>0</v>
      </c>
      <c r="BU133" s="326">
        <f t="shared" si="614"/>
        <v>0</v>
      </c>
      <c r="BV133" s="326">
        <f t="shared" si="615"/>
        <v>0</v>
      </c>
      <c r="BW133" s="326">
        <f t="shared" si="616"/>
        <v>0</v>
      </c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</row>
    <row r="134" spans="1:85" ht="15.75" customHeight="1">
      <c r="A134" s="109"/>
      <c r="B134" s="110"/>
      <c r="C134" s="148"/>
      <c r="D134" s="112" t="s">
        <v>363</v>
      </c>
      <c r="E134" s="113">
        <f t="shared" ref="E134:H134" si="623">SUM(E135:E137)</f>
        <v>25000</v>
      </c>
      <c r="F134" s="113">
        <f t="shared" si="623"/>
        <v>0</v>
      </c>
      <c r="G134" s="113">
        <f t="shared" si="623"/>
        <v>25000</v>
      </c>
      <c r="H134" s="113">
        <f t="shared" si="623"/>
        <v>0</v>
      </c>
      <c r="I134" s="114">
        <f t="shared" si="586"/>
        <v>0</v>
      </c>
      <c r="J134" s="114">
        <f t="shared" si="587"/>
        <v>0</v>
      </c>
      <c r="K134" s="113">
        <f t="shared" ref="K134:Q134" si="624">SUM(K135:K137)</f>
        <v>0</v>
      </c>
      <c r="L134" s="113">
        <f t="shared" si="624"/>
        <v>0</v>
      </c>
      <c r="M134" s="113">
        <f t="shared" si="624"/>
        <v>0</v>
      </c>
      <c r="N134" s="113">
        <f t="shared" si="624"/>
        <v>0</v>
      </c>
      <c r="O134" s="113">
        <f t="shared" si="624"/>
        <v>0</v>
      </c>
      <c r="P134" s="113">
        <f t="shared" si="624"/>
        <v>0</v>
      </c>
      <c r="Q134" s="113">
        <f t="shared" si="624"/>
        <v>0</v>
      </c>
      <c r="R134" s="41">
        <f t="shared" ref="R134:T134" si="625">IF(BK134=0,SUM(AA134+AD134+AG134+AJ134+AM134+AP134+AS134+AV134+AY134+BB134+BE134+BH134),BK134)</f>
        <v>0</v>
      </c>
      <c r="S134" s="41">
        <f t="shared" si="625"/>
        <v>0</v>
      </c>
      <c r="T134" s="41">
        <f t="shared" si="625"/>
        <v>0</v>
      </c>
      <c r="U134" s="115">
        <f t="shared" ref="U134:W134" si="626">SUM(U135:U137)</f>
        <v>0</v>
      </c>
      <c r="V134" s="115">
        <f t="shared" si="626"/>
        <v>0</v>
      </c>
      <c r="W134" s="115">
        <f t="shared" si="626"/>
        <v>0</v>
      </c>
      <c r="X134" s="116">
        <f t="shared" ref="X134:Y134" si="627">IF(O134&gt;0,O134/K134,0)</f>
        <v>0</v>
      </c>
      <c r="Y134" s="116">
        <f t="shared" si="627"/>
        <v>0</v>
      </c>
      <c r="Z134" s="116">
        <f t="shared" si="458"/>
        <v>0</v>
      </c>
      <c r="AA134" s="113">
        <f t="shared" ref="AA134:BW134" si="628">SUM(AA135:AA137)</f>
        <v>0</v>
      </c>
      <c r="AB134" s="113">
        <f t="shared" si="628"/>
        <v>0</v>
      </c>
      <c r="AC134" s="113">
        <f t="shared" si="628"/>
        <v>0</v>
      </c>
      <c r="AD134" s="113">
        <f t="shared" si="628"/>
        <v>0</v>
      </c>
      <c r="AE134" s="113">
        <f t="shared" si="628"/>
        <v>0</v>
      </c>
      <c r="AF134" s="113">
        <f t="shared" si="628"/>
        <v>0</v>
      </c>
      <c r="AG134" s="113">
        <f t="shared" si="628"/>
        <v>0</v>
      </c>
      <c r="AH134" s="113">
        <f t="shared" si="628"/>
        <v>0</v>
      </c>
      <c r="AI134" s="113">
        <f t="shared" si="628"/>
        <v>0</v>
      </c>
      <c r="AJ134" s="113">
        <f t="shared" si="628"/>
        <v>0</v>
      </c>
      <c r="AK134" s="113">
        <f t="shared" si="628"/>
        <v>0</v>
      </c>
      <c r="AL134" s="113">
        <f t="shared" si="628"/>
        <v>0</v>
      </c>
      <c r="AM134" s="113">
        <f t="shared" si="628"/>
        <v>0</v>
      </c>
      <c r="AN134" s="113">
        <f t="shared" si="628"/>
        <v>0</v>
      </c>
      <c r="AO134" s="113">
        <f t="shared" si="628"/>
        <v>0</v>
      </c>
      <c r="AP134" s="113">
        <f t="shared" si="628"/>
        <v>0</v>
      </c>
      <c r="AQ134" s="113">
        <f t="shared" si="628"/>
        <v>0</v>
      </c>
      <c r="AR134" s="113">
        <f t="shared" si="628"/>
        <v>0</v>
      </c>
      <c r="AS134" s="113">
        <f t="shared" si="628"/>
        <v>0</v>
      </c>
      <c r="AT134" s="113">
        <f t="shared" si="628"/>
        <v>0</v>
      </c>
      <c r="AU134" s="113">
        <f t="shared" si="628"/>
        <v>0</v>
      </c>
      <c r="AV134" s="113">
        <f t="shared" si="628"/>
        <v>0</v>
      </c>
      <c r="AW134" s="113">
        <f t="shared" si="628"/>
        <v>0</v>
      </c>
      <c r="AX134" s="113">
        <f t="shared" si="628"/>
        <v>0</v>
      </c>
      <c r="AY134" s="113">
        <f t="shared" si="628"/>
        <v>0</v>
      </c>
      <c r="AZ134" s="113">
        <f t="shared" si="628"/>
        <v>0</v>
      </c>
      <c r="BA134" s="113">
        <f t="shared" si="628"/>
        <v>0</v>
      </c>
      <c r="BB134" s="113">
        <f t="shared" si="628"/>
        <v>0</v>
      </c>
      <c r="BC134" s="113">
        <f t="shared" si="628"/>
        <v>0</v>
      </c>
      <c r="BD134" s="113">
        <f t="shared" si="628"/>
        <v>0</v>
      </c>
      <c r="BE134" s="113">
        <f t="shared" si="628"/>
        <v>0</v>
      </c>
      <c r="BF134" s="113">
        <f t="shared" si="628"/>
        <v>0</v>
      </c>
      <c r="BG134" s="113">
        <f t="shared" si="628"/>
        <v>0</v>
      </c>
      <c r="BH134" s="113">
        <f t="shared" si="628"/>
        <v>0</v>
      </c>
      <c r="BI134" s="113">
        <f t="shared" si="628"/>
        <v>0</v>
      </c>
      <c r="BJ134" s="113">
        <f t="shared" si="628"/>
        <v>0</v>
      </c>
      <c r="BK134" s="113">
        <f t="shared" si="628"/>
        <v>0</v>
      </c>
      <c r="BL134" s="113">
        <f t="shared" si="628"/>
        <v>0</v>
      </c>
      <c r="BM134" s="113">
        <f t="shared" si="628"/>
        <v>0</v>
      </c>
      <c r="BN134" s="113">
        <f>SUM(BN135:BN137)</f>
        <v>0</v>
      </c>
      <c r="BO134" s="113">
        <f t="shared" si="628"/>
        <v>0</v>
      </c>
      <c r="BP134" s="113">
        <f t="shared" si="628"/>
        <v>0</v>
      </c>
      <c r="BQ134" s="113">
        <f t="shared" si="628"/>
        <v>0</v>
      </c>
      <c r="BR134" s="113">
        <f t="shared" si="628"/>
        <v>0</v>
      </c>
      <c r="BS134" s="113">
        <f t="shared" si="628"/>
        <v>0</v>
      </c>
      <c r="BT134" s="113">
        <f t="shared" si="628"/>
        <v>0</v>
      </c>
      <c r="BU134" s="113">
        <f t="shared" si="628"/>
        <v>0</v>
      </c>
      <c r="BV134" s="113">
        <f t="shared" si="628"/>
        <v>0</v>
      </c>
      <c r="BW134" s="113">
        <f t="shared" si="628"/>
        <v>0</v>
      </c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</row>
    <row r="135" spans="1:85" ht="15.75" customHeight="1">
      <c r="A135" s="52"/>
      <c r="B135" s="53"/>
      <c r="C135" s="54" t="s">
        <v>117</v>
      </c>
      <c r="D135" s="55" t="s">
        <v>118</v>
      </c>
      <c r="E135" s="56">
        <v>5000</v>
      </c>
      <c r="F135" s="56"/>
      <c r="G135" s="56">
        <f t="shared" ref="G135:G137" si="629">E135-F135</f>
        <v>5000</v>
      </c>
      <c r="H135" s="56"/>
      <c r="I135" s="57">
        <f t="shared" si="586"/>
        <v>0</v>
      </c>
      <c r="J135" s="57">
        <f t="shared" si="587"/>
        <v>0</v>
      </c>
      <c r="K135" s="151"/>
      <c r="L135" s="150"/>
      <c r="M135" s="149"/>
      <c r="N135" s="149"/>
      <c r="O135" s="61">
        <f t="shared" ref="O135:Q135" si="630">AA135+AD135+AG135+AJ135+AM135+AP135+AS135+AV135+AY135+BB135+BE135+BH135</f>
        <v>0</v>
      </c>
      <c r="P135" s="61">
        <f t="shared" si="630"/>
        <v>0</v>
      </c>
      <c r="Q135" s="61">
        <f t="shared" si="630"/>
        <v>0</v>
      </c>
      <c r="R135" s="62">
        <f t="shared" ref="R135:T135" si="631">IF(BK135=0,SUM(AA135+AD135+AG135+AJ135+AM135+AP135+AS135+AV135+AY135+BB135+BE135+BH135),BK135)</f>
        <v>0</v>
      </c>
      <c r="S135" s="62">
        <f t="shared" si="631"/>
        <v>0</v>
      </c>
      <c r="T135" s="62">
        <f t="shared" si="631"/>
        <v>0</v>
      </c>
      <c r="U135" s="63">
        <f t="shared" ref="U135:U137" si="632">K135-O135</f>
        <v>0</v>
      </c>
      <c r="V135" s="63">
        <f t="shared" ref="V135:V137" si="633">L135-P135-M135</f>
        <v>0</v>
      </c>
      <c r="W135" s="63">
        <f t="shared" ref="W135:W137" si="634">N135-Q135</f>
        <v>0</v>
      </c>
      <c r="X135" s="64">
        <f t="shared" ref="X135:Y135" si="635">IF(O135&gt;0,O135/K135,0)</f>
        <v>0</v>
      </c>
      <c r="Y135" s="64">
        <f t="shared" si="635"/>
        <v>0</v>
      </c>
      <c r="Z135" s="64">
        <f t="shared" si="458"/>
        <v>0</v>
      </c>
      <c r="AA135" s="151"/>
      <c r="AB135" s="151"/>
      <c r="AC135" s="151"/>
      <c r="AD135" s="151"/>
      <c r="AE135" s="131"/>
      <c r="AF135" s="131"/>
      <c r="AG135" s="131"/>
      <c r="AH135" s="13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326">
        <f t="shared" ref="BN135:BN137" si="636">IF(O135-BK135&gt;0,O135-BK135,0)</f>
        <v>0</v>
      </c>
      <c r="BO135" s="327">
        <f t="shared" ref="BO135:BO137" si="637">IF(Q135-BM135&gt;0,Q135-BM135,0)</f>
        <v>0</v>
      </c>
      <c r="BP135" s="326">
        <f t="shared" ref="BP135:BP137" si="638">IF(BN135+BO135&gt;0,BN135+BO135,0)</f>
        <v>0</v>
      </c>
      <c r="BQ135" s="326">
        <f t="shared" ref="BQ135:BQ137" si="639">IF(U135=0,0,U135)</f>
        <v>0</v>
      </c>
      <c r="BR135" s="326">
        <f t="shared" ref="BR135:BR137" si="640">IF(W135=0,0,W135)</f>
        <v>0</v>
      </c>
      <c r="BS135" s="326">
        <f t="shared" ref="BS135:BS137" si="641">IF(BQ135+BR135&gt;0,BQ135+BR135,0)</f>
        <v>0</v>
      </c>
      <c r="BT135" s="326">
        <f t="shared" ref="BT135:BT137" si="642">IF(V135&gt;0,V135,0)</f>
        <v>0</v>
      </c>
      <c r="BU135" s="326">
        <f t="shared" ref="BU135:BU137" si="643">IF(BP135=0,0,BP135)</f>
        <v>0</v>
      </c>
      <c r="BV135" s="326">
        <f t="shared" ref="BV135:BV137" si="644">IF(BS135=0,0,BS135)</f>
        <v>0</v>
      </c>
      <c r="BW135" s="326">
        <f t="shared" ref="BW135:BW137" si="645">IF(BP135+BT135&gt;0,BP135+BT135,0)</f>
        <v>0</v>
      </c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</row>
    <row r="136" spans="1:85" ht="15.75" customHeight="1">
      <c r="A136" s="52"/>
      <c r="B136" s="66"/>
      <c r="C136" s="54" t="s">
        <v>119</v>
      </c>
      <c r="D136" s="55" t="s">
        <v>364</v>
      </c>
      <c r="E136" s="56"/>
      <c r="F136" s="56"/>
      <c r="G136" s="56">
        <f t="shared" si="629"/>
        <v>0</v>
      </c>
      <c r="H136" s="56"/>
      <c r="I136" s="57">
        <f t="shared" si="586"/>
        <v>0</v>
      </c>
      <c r="J136" s="57">
        <f t="shared" si="587"/>
        <v>0</v>
      </c>
      <c r="K136" s="151"/>
      <c r="L136" s="150"/>
      <c r="M136" s="149"/>
      <c r="N136" s="149"/>
      <c r="O136" s="61">
        <f t="shared" ref="O136:Q136" si="646">AA136+AD136+AG136+AJ136+AM136+AP136+AS136+AV136+AY136+BB136+BE136+BH136</f>
        <v>0</v>
      </c>
      <c r="P136" s="61">
        <f t="shared" si="646"/>
        <v>0</v>
      </c>
      <c r="Q136" s="61">
        <f t="shared" si="646"/>
        <v>0</v>
      </c>
      <c r="R136" s="62">
        <f t="shared" ref="R136:T136" si="647">IF(BK136=0,SUM(AA136+AD136+AG136+AJ136+AM136+AP136+AS136+AV136+AY136+BB136+BE136+BH136),BK136)</f>
        <v>0</v>
      </c>
      <c r="S136" s="62">
        <f t="shared" si="647"/>
        <v>0</v>
      </c>
      <c r="T136" s="62">
        <f t="shared" si="647"/>
        <v>0</v>
      </c>
      <c r="U136" s="63">
        <f t="shared" si="632"/>
        <v>0</v>
      </c>
      <c r="V136" s="63">
        <f t="shared" si="633"/>
        <v>0</v>
      </c>
      <c r="W136" s="63">
        <f t="shared" si="634"/>
        <v>0</v>
      </c>
      <c r="X136" s="64">
        <f t="shared" ref="X136:Y136" si="648">IF(O136&gt;0,O136/K136,0)</f>
        <v>0</v>
      </c>
      <c r="Y136" s="64">
        <f t="shared" si="648"/>
        <v>0</v>
      </c>
      <c r="Z136" s="64">
        <f t="shared" si="458"/>
        <v>0</v>
      </c>
      <c r="AA136" s="151"/>
      <c r="AB136" s="151"/>
      <c r="AC136" s="151"/>
      <c r="AD136" s="151"/>
      <c r="AE136" s="131"/>
      <c r="AF136" s="131"/>
      <c r="AG136" s="131"/>
      <c r="AH136" s="13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326">
        <f t="shared" si="636"/>
        <v>0</v>
      </c>
      <c r="BO136" s="327">
        <f t="shared" si="637"/>
        <v>0</v>
      </c>
      <c r="BP136" s="326">
        <f t="shared" si="638"/>
        <v>0</v>
      </c>
      <c r="BQ136" s="326">
        <f t="shared" si="639"/>
        <v>0</v>
      </c>
      <c r="BR136" s="326">
        <f t="shared" si="640"/>
        <v>0</v>
      </c>
      <c r="BS136" s="326">
        <f t="shared" si="641"/>
        <v>0</v>
      </c>
      <c r="BT136" s="326">
        <f t="shared" si="642"/>
        <v>0</v>
      </c>
      <c r="BU136" s="326">
        <f t="shared" si="643"/>
        <v>0</v>
      </c>
      <c r="BV136" s="326">
        <f t="shared" si="644"/>
        <v>0</v>
      </c>
      <c r="BW136" s="326">
        <f t="shared" si="645"/>
        <v>0</v>
      </c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</row>
    <row r="137" spans="1:85" ht="15.75" customHeight="1">
      <c r="A137" s="52"/>
      <c r="B137" s="66"/>
      <c r="C137" s="54" t="s">
        <v>220</v>
      </c>
      <c r="D137" s="55" t="s">
        <v>351</v>
      </c>
      <c r="E137" s="56">
        <v>20000</v>
      </c>
      <c r="F137" s="56"/>
      <c r="G137" s="56">
        <f t="shared" si="629"/>
        <v>20000</v>
      </c>
      <c r="H137" s="56"/>
      <c r="I137" s="57">
        <f t="shared" si="586"/>
        <v>0</v>
      </c>
      <c r="J137" s="57">
        <f t="shared" si="587"/>
        <v>0</v>
      </c>
      <c r="K137" s="117"/>
      <c r="L137" s="150"/>
      <c r="M137" s="149"/>
      <c r="N137" s="149"/>
      <c r="O137" s="61">
        <f t="shared" ref="O137:Q137" si="649">AA137+AD137+AG137+AJ137+AM137+AP137+AS137+AV137+AY137+BB137+BE137+BH137</f>
        <v>0</v>
      </c>
      <c r="P137" s="61">
        <f t="shared" si="649"/>
        <v>0</v>
      </c>
      <c r="Q137" s="61">
        <f t="shared" si="649"/>
        <v>0</v>
      </c>
      <c r="R137" s="62">
        <f t="shared" ref="R137:T137" si="650">IF(BK137=0,SUM(AA137+AD137+AG137+AJ137+AM137+AP137+AS137+AV137+AY137+BB137+BE137+BH137),BK137)</f>
        <v>0</v>
      </c>
      <c r="S137" s="62">
        <f t="shared" si="650"/>
        <v>0</v>
      </c>
      <c r="T137" s="62">
        <f t="shared" si="650"/>
        <v>0</v>
      </c>
      <c r="U137" s="63">
        <f t="shared" si="632"/>
        <v>0</v>
      </c>
      <c r="V137" s="63">
        <f t="shared" si="633"/>
        <v>0</v>
      </c>
      <c r="W137" s="63">
        <f t="shared" si="634"/>
        <v>0</v>
      </c>
      <c r="X137" s="64">
        <f t="shared" ref="X137:Y137" si="651">IF(O137&gt;0,O137/K137,0)</f>
        <v>0</v>
      </c>
      <c r="Y137" s="64">
        <f t="shared" si="651"/>
        <v>0</v>
      </c>
      <c r="Z137" s="64">
        <f t="shared" si="458"/>
        <v>0</v>
      </c>
      <c r="AA137" s="151"/>
      <c r="AB137" s="151"/>
      <c r="AC137" s="151"/>
      <c r="AD137" s="151"/>
      <c r="AE137" s="131"/>
      <c r="AF137" s="131"/>
      <c r="AG137" s="131"/>
      <c r="AH137" s="13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326">
        <f t="shared" si="636"/>
        <v>0</v>
      </c>
      <c r="BO137" s="327">
        <f t="shared" si="637"/>
        <v>0</v>
      </c>
      <c r="BP137" s="326">
        <f t="shared" si="638"/>
        <v>0</v>
      </c>
      <c r="BQ137" s="326">
        <f t="shared" si="639"/>
        <v>0</v>
      </c>
      <c r="BR137" s="326">
        <f t="shared" si="640"/>
        <v>0</v>
      </c>
      <c r="BS137" s="326">
        <f t="shared" si="641"/>
        <v>0</v>
      </c>
      <c r="BT137" s="326">
        <f t="shared" si="642"/>
        <v>0</v>
      </c>
      <c r="BU137" s="326">
        <f t="shared" si="643"/>
        <v>0</v>
      </c>
      <c r="BV137" s="326">
        <f t="shared" si="644"/>
        <v>0</v>
      </c>
      <c r="BW137" s="326">
        <f t="shared" si="645"/>
        <v>0</v>
      </c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</row>
    <row r="138" spans="1:85" ht="15.75" customHeight="1">
      <c r="A138" s="109"/>
      <c r="B138" s="110"/>
      <c r="C138" s="148"/>
      <c r="D138" s="112" t="s">
        <v>365</v>
      </c>
      <c r="E138" s="113">
        <f t="shared" ref="E138:H138" si="652">SUM(E139:E145)</f>
        <v>10000</v>
      </c>
      <c r="F138" s="113">
        <f t="shared" si="652"/>
        <v>0</v>
      </c>
      <c r="G138" s="113">
        <f t="shared" si="652"/>
        <v>10000</v>
      </c>
      <c r="H138" s="113">
        <f t="shared" si="652"/>
        <v>0</v>
      </c>
      <c r="I138" s="114">
        <f t="shared" si="586"/>
        <v>0</v>
      </c>
      <c r="J138" s="114">
        <f t="shared" si="587"/>
        <v>0</v>
      </c>
      <c r="K138" s="113">
        <f t="shared" ref="K138:W138" si="653">SUM(K139:K145)</f>
        <v>0</v>
      </c>
      <c r="L138" s="113">
        <f t="shared" si="653"/>
        <v>18841</v>
      </c>
      <c r="M138" s="113">
        <f t="shared" si="653"/>
        <v>0</v>
      </c>
      <c r="N138" s="113">
        <f t="shared" si="653"/>
        <v>0</v>
      </c>
      <c r="O138" s="113">
        <f t="shared" si="653"/>
        <v>0</v>
      </c>
      <c r="P138" s="113">
        <f t="shared" si="653"/>
        <v>2074</v>
      </c>
      <c r="Q138" s="113">
        <f t="shared" si="653"/>
        <v>0</v>
      </c>
      <c r="R138" s="113">
        <f t="shared" si="653"/>
        <v>0</v>
      </c>
      <c r="S138" s="113">
        <f t="shared" si="653"/>
        <v>2074</v>
      </c>
      <c r="T138" s="113">
        <f t="shared" si="653"/>
        <v>0</v>
      </c>
      <c r="U138" s="115">
        <f t="shared" si="653"/>
        <v>0</v>
      </c>
      <c r="V138" s="115">
        <f t="shared" si="653"/>
        <v>16767</v>
      </c>
      <c r="W138" s="115">
        <f t="shared" si="653"/>
        <v>0</v>
      </c>
      <c r="X138" s="116">
        <f t="shared" ref="X138:Y138" si="654">IF(O138&gt;0,O138/K138,0)</f>
        <v>0</v>
      </c>
      <c r="Y138" s="116">
        <f t="shared" si="654"/>
        <v>0.11007908285122871</v>
      </c>
      <c r="Z138" s="116">
        <f t="shared" si="458"/>
        <v>0</v>
      </c>
      <c r="AA138" s="113">
        <f t="shared" ref="AA138:BW138" si="655">SUM(AA139:AA145)</f>
        <v>0</v>
      </c>
      <c r="AB138" s="113">
        <f t="shared" si="655"/>
        <v>1750</v>
      </c>
      <c r="AC138" s="113">
        <f t="shared" si="655"/>
        <v>0</v>
      </c>
      <c r="AD138" s="113">
        <f t="shared" si="655"/>
        <v>0</v>
      </c>
      <c r="AE138" s="113">
        <f t="shared" si="655"/>
        <v>324</v>
      </c>
      <c r="AF138" s="113">
        <f t="shared" si="655"/>
        <v>0</v>
      </c>
      <c r="AG138" s="113">
        <f t="shared" si="655"/>
        <v>0</v>
      </c>
      <c r="AH138" s="113">
        <f t="shared" si="655"/>
        <v>0</v>
      </c>
      <c r="AI138" s="113">
        <f t="shared" si="655"/>
        <v>0</v>
      </c>
      <c r="AJ138" s="113">
        <f t="shared" si="655"/>
        <v>0</v>
      </c>
      <c r="AK138" s="113">
        <f t="shared" si="655"/>
        <v>0</v>
      </c>
      <c r="AL138" s="113">
        <f t="shared" si="655"/>
        <v>0</v>
      </c>
      <c r="AM138" s="113">
        <f t="shared" si="655"/>
        <v>0</v>
      </c>
      <c r="AN138" s="113">
        <f t="shared" si="655"/>
        <v>0</v>
      </c>
      <c r="AO138" s="113">
        <f t="shared" si="655"/>
        <v>0</v>
      </c>
      <c r="AP138" s="113">
        <f t="shared" si="655"/>
        <v>0</v>
      </c>
      <c r="AQ138" s="113">
        <f t="shared" si="655"/>
        <v>0</v>
      </c>
      <c r="AR138" s="113">
        <f t="shared" si="655"/>
        <v>0</v>
      </c>
      <c r="AS138" s="113">
        <f t="shared" si="655"/>
        <v>0</v>
      </c>
      <c r="AT138" s="113">
        <f t="shared" si="655"/>
        <v>0</v>
      </c>
      <c r="AU138" s="113">
        <f t="shared" si="655"/>
        <v>0</v>
      </c>
      <c r="AV138" s="113">
        <f t="shared" si="655"/>
        <v>0</v>
      </c>
      <c r="AW138" s="113">
        <f t="shared" si="655"/>
        <v>0</v>
      </c>
      <c r="AX138" s="113">
        <f t="shared" si="655"/>
        <v>0</v>
      </c>
      <c r="AY138" s="113">
        <f t="shared" si="655"/>
        <v>0</v>
      </c>
      <c r="AZ138" s="113">
        <f t="shared" si="655"/>
        <v>0</v>
      </c>
      <c r="BA138" s="113">
        <f t="shared" si="655"/>
        <v>0</v>
      </c>
      <c r="BB138" s="113">
        <f t="shared" si="655"/>
        <v>0</v>
      </c>
      <c r="BC138" s="113">
        <f t="shared" si="655"/>
        <v>0</v>
      </c>
      <c r="BD138" s="113">
        <f t="shared" si="655"/>
        <v>0</v>
      </c>
      <c r="BE138" s="113">
        <f t="shared" si="655"/>
        <v>0</v>
      </c>
      <c r="BF138" s="113">
        <f t="shared" si="655"/>
        <v>0</v>
      </c>
      <c r="BG138" s="113">
        <f t="shared" si="655"/>
        <v>0</v>
      </c>
      <c r="BH138" s="113">
        <f t="shared" si="655"/>
        <v>0</v>
      </c>
      <c r="BI138" s="113">
        <f t="shared" si="655"/>
        <v>0</v>
      </c>
      <c r="BJ138" s="113">
        <f t="shared" si="655"/>
        <v>0</v>
      </c>
      <c r="BK138" s="113">
        <f t="shared" si="655"/>
        <v>0</v>
      </c>
      <c r="BL138" s="113">
        <f t="shared" si="655"/>
        <v>0</v>
      </c>
      <c r="BM138" s="113">
        <f t="shared" si="655"/>
        <v>0</v>
      </c>
      <c r="BN138" s="113">
        <f t="shared" si="655"/>
        <v>0</v>
      </c>
      <c r="BO138" s="113">
        <f t="shared" si="655"/>
        <v>0</v>
      </c>
      <c r="BP138" s="113">
        <f t="shared" si="655"/>
        <v>0</v>
      </c>
      <c r="BQ138" s="113">
        <f t="shared" si="655"/>
        <v>0</v>
      </c>
      <c r="BR138" s="113">
        <f t="shared" si="655"/>
        <v>0</v>
      </c>
      <c r="BS138" s="113">
        <f t="shared" si="655"/>
        <v>0</v>
      </c>
      <c r="BT138" s="113">
        <f t="shared" si="655"/>
        <v>16767</v>
      </c>
      <c r="BU138" s="113">
        <f t="shared" si="655"/>
        <v>0</v>
      </c>
      <c r="BV138" s="113">
        <f t="shared" si="655"/>
        <v>0</v>
      </c>
      <c r="BW138" s="113">
        <f t="shared" si="655"/>
        <v>16767</v>
      </c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</row>
    <row r="139" spans="1:85" ht="15.75" customHeight="1">
      <c r="A139" s="52"/>
      <c r="B139" s="53"/>
      <c r="C139" s="54" t="s">
        <v>117</v>
      </c>
      <c r="D139" s="55" t="s">
        <v>366</v>
      </c>
      <c r="E139" s="56">
        <v>5000</v>
      </c>
      <c r="F139" s="56"/>
      <c r="G139" s="56">
        <f t="shared" ref="G139:G145" si="656">E139-F139</f>
        <v>5000</v>
      </c>
      <c r="H139" s="56"/>
      <c r="I139" s="57">
        <f t="shared" si="586"/>
        <v>0</v>
      </c>
      <c r="J139" s="57">
        <f t="shared" si="587"/>
        <v>0</v>
      </c>
      <c r="K139" s="117"/>
      <c r="L139" s="151"/>
      <c r="M139" s="149"/>
      <c r="N139" s="149"/>
      <c r="O139" s="61">
        <f t="shared" ref="O139:Q139" si="657">AA139+AD139+AG139+AJ139+AM139+AP139+AS139+AV139+AY139+BB139+BE139+BH139</f>
        <v>0</v>
      </c>
      <c r="P139" s="61">
        <f t="shared" si="657"/>
        <v>0</v>
      </c>
      <c r="Q139" s="61">
        <f t="shared" si="657"/>
        <v>0</v>
      </c>
      <c r="R139" s="62">
        <f t="shared" ref="R139:T139" si="658">IF(BK139=0,SUM(AA139+AD139+AG139+AJ139+AM139+AP139+AS139+AV139+AY139+BB139+BE139+BH139),BK139)</f>
        <v>0</v>
      </c>
      <c r="S139" s="62">
        <f t="shared" si="658"/>
        <v>0</v>
      </c>
      <c r="T139" s="62">
        <f t="shared" si="658"/>
        <v>0</v>
      </c>
      <c r="U139" s="63">
        <f t="shared" ref="U139:U145" si="659">K139-O139</f>
        <v>0</v>
      </c>
      <c r="V139" s="63">
        <f t="shared" ref="V139:V145" si="660">L139-P139-M139</f>
        <v>0</v>
      </c>
      <c r="W139" s="63">
        <f t="shared" ref="W139:W145" si="661">N139-Q139</f>
        <v>0</v>
      </c>
      <c r="X139" s="64">
        <f t="shared" ref="X139:Y139" si="662">IF(O139&gt;0,O139/K139,0)</f>
        <v>0</v>
      </c>
      <c r="Y139" s="64">
        <f t="shared" si="662"/>
        <v>0</v>
      </c>
      <c r="Z139" s="64">
        <f t="shared" si="458"/>
        <v>0</v>
      </c>
      <c r="AA139" s="151"/>
      <c r="AB139" s="151"/>
      <c r="AC139" s="151"/>
      <c r="AD139" s="151"/>
      <c r="AE139" s="131"/>
      <c r="AF139" s="131"/>
      <c r="AG139" s="131"/>
      <c r="AH139" s="13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326">
        <f t="shared" ref="BN139:BN141" si="663">IF(O139-BK139&gt;0,O139-BK139,0)</f>
        <v>0</v>
      </c>
      <c r="BO139" s="327">
        <f t="shared" ref="BO139:BO141" si="664">IF(Q139-BM139&gt;0,Q139-BM139,0)</f>
        <v>0</v>
      </c>
      <c r="BP139" s="326">
        <f t="shared" ref="BP139:BP141" si="665">IF(BN139+BO139&gt;0,BN139+BO139,0)</f>
        <v>0</v>
      </c>
      <c r="BQ139" s="326">
        <f t="shared" ref="BQ139:BQ141" si="666">IF(U139=0,0,U139)</f>
        <v>0</v>
      </c>
      <c r="BR139" s="326">
        <f t="shared" ref="BR139:BR141" si="667">IF(W139=0,0,W139)</f>
        <v>0</v>
      </c>
      <c r="BS139" s="326">
        <f t="shared" ref="BS139:BS141" si="668">IF(BQ139+BR139&gt;0,BQ139+BR139,0)</f>
        <v>0</v>
      </c>
      <c r="BT139" s="326">
        <f t="shared" ref="BT139:BT141" si="669">IF(V139&gt;0,V139,0)</f>
        <v>0</v>
      </c>
      <c r="BU139" s="326">
        <f t="shared" ref="BU139:BU141" si="670">IF(BP139=0,0,BP139)</f>
        <v>0</v>
      </c>
      <c r="BV139" s="326">
        <f t="shared" ref="BV139:BV141" si="671">IF(BS139=0,0,BS139)</f>
        <v>0</v>
      </c>
      <c r="BW139" s="326">
        <f t="shared" ref="BW139:BW141" si="672">IF(BP139+BT139&gt;0,BP139+BT139,0)</f>
        <v>0</v>
      </c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</row>
    <row r="140" spans="1:85" ht="15.75" customHeight="1">
      <c r="A140" s="85"/>
      <c r="B140" s="66"/>
      <c r="C140" s="54" t="s">
        <v>260</v>
      </c>
      <c r="D140" s="55" t="s">
        <v>261</v>
      </c>
      <c r="E140" s="56">
        <v>5000</v>
      </c>
      <c r="F140" s="56"/>
      <c r="G140" s="56">
        <f t="shared" si="656"/>
        <v>5000</v>
      </c>
      <c r="H140" s="56"/>
      <c r="I140" s="57">
        <f t="shared" si="586"/>
        <v>0</v>
      </c>
      <c r="J140" s="57">
        <f t="shared" si="587"/>
        <v>0</v>
      </c>
      <c r="K140" s="117"/>
      <c r="L140" s="151"/>
      <c r="M140" s="149"/>
      <c r="N140" s="149"/>
      <c r="O140" s="61">
        <f t="shared" ref="O140:Q140" si="673">AA140+AD140+AG140+AJ140+AM140+AP140+AS140+AV140+AY140+BB140+BE140+BH140</f>
        <v>0</v>
      </c>
      <c r="P140" s="61">
        <f t="shared" si="673"/>
        <v>0</v>
      </c>
      <c r="Q140" s="61">
        <f t="shared" si="673"/>
        <v>0</v>
      </c>
      <c r="R140" s="62">
        <f t="shared" ref="R140:T140" si="674">IF(BK140=0,SUM(AA140+AD140+AG140+AJ140+AM140+AP140+AS140+AV140+AY140+BB140+BE140+BH140),BK140)</f>
        <v>0</v>
      </c>
      <c r="S140" s="62">
        <f t="shared" si="674"/>
        <v>0</v>
      </c>
      <c r="T140" s="62">
        <f t="shared" si="674"/>
        <v>0</v>
      </c>
      <c r="U140" s="63">
        <f t="shared" si="659"/>
        <v>0</v>
      </c>
      <c r="V140" s="63">
        <f t="shared" si="660"/>
        <v>0</v>
      </c>
      <c r="W140" s="63">
        <f t="shared" si="661"/>
        <v>0</v>
      </c>
      <c r="X140" s="64">
        <f t="shared" ref="X140:Y140" si="675">IF(O140&gt;0,O140/K140,0)</f>
        <v>0</v>
      </c>
      <c r="Y140" s="64">
        <f t="shared" si="675"/>
        <v>0</v>
      </c>
      <c r="Z140" s="64">
        <f t="shared" si="458"/>
        <v>0</v>
      </c>
      <c r="AA140" s="151"/>
      <c r="AB140" s="151"/>
      <c r="AC140" s="151"/>
      <c r="AD140" s="151"/>
      <c r="AE140" s="131"/>
      <c r="AF140" s="131"/>
      <c r="AG140" s="131"/>
      <c r="AH140" s="13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1"/>
      <c r="BN140" s="326">
        <f t="shared" si="663"/>
        <v>0</v>
      </c>
      <c r="BO140" s="327">
        <f t="shared" si="664"/>
        <v>0</v>
      </c>
      <c r="BP140" s="326">
        <f t="shared" si="665"/>
        <v>0</v>
      </c>
      <c r="BQ140" s="326">
        <f t="shared" si="666"/>
        <v>0</v>
      </c>
      <c r="BR140" s="326">
        <f t="shared" si="667"/>
        <v>0</v>
      </c>
      <c r="BS140" s="326">
        <f t="shared" si="668"/>
        <v>0</v>
      </c>
      <c r="BT140" s="326">
        <f t="shared" si="669"/>
        <v>0</v>
      </c>
      <c r="BU140" s="326">
        <f t="shared" si="670"/>
        <v>0</v>
      </c>
      <c r="BV140" s="326">
        <f t="shared" si="671"/>
        <v>0</v>
      </c>
      <c r="BW140" s="326">
        <f t="shared" si="672"/>
        <v>0</v>
      </c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</row>
    <row r="141" spans="1:85" ht="15.75" customHeight="1">
      <c r="A141" s="86"/>
      <c r="B141" s="87" t="s">
        <v>367</v>
      </c>
      <c r="C141" s="54" t="s">
        <v>260</v>
      </c>
      <c r="D141" s="55" t="s">
        <v>368</v>
      </c>
      <c r="E141" s="56"/>
      <c r="F141" s="56"/>
      <c r="G141" s="56">
        <f t="shared" si="656"/>
        <v>0</v>
      </c>
      <c r="H141" s="56"/>
      <c r="I141" s="57">
        <f t="shared" si="586"/>
        <v>0</v>
      </c>
      <c r="J141" s="57">
        <f t="shared" si="587"/>
        <v>0</v>
      </c>
      <c r="K141" s="117"/>
      <c r="L141" s="151">
        <v>12100</v>
      </c>
      <c r="M141" s="149"/>
      <c r="N141" s="149"/>
      <c r="O141" s="61">
        <f t="shared" ref="O141:Q141" si="676">AA141+AD141+AG141+AJ141+AM141+AP141+AS141+AV141+AY141+BB141+BE141+BH141</f>
        <v>0</v>
      </c>
      <c r="P141" s="61">
        <f t="shared" si="676"/>
        <v>0</v>
      </c>
      <c r="Q141" s="61">
        <f t="shared" si="676"/>
        <v>0</v>
      </c>
      <c r="R141" s="62">
        <f t="shared" ref="R141:T141" si="677">IF(BK141=0,SUM(AA141+AD141+AG141+AJ141+AM141+AP141+AS141+AV141+AY141+BB141+BE141+BH141),BK141)</f>
        <v>0</v>
      </c>
      <c r="S141" s="62">
        <f t="shared" si="677"/>
        <v>0</v>
      </c>
      <c r="T141" s="62">
        <f t="shared" si="677"/>
        <v>0</v>
      </c>
      <c r="U141" s="63">
        <f t="shared" si="659"/>
        <v>0</v>
      </c>
      <c r="V141" s="63">
        <f t="shared" si="660"/>
        <v>12100</v>
      </c>
      <c r="W141" s="63">
        <f t="shared" si="661"/>
        <v>0</v>
      </c>
      <c r="X141" s="64">
        <f t="shared" ref="X141:Y141" si="678">IF(O141&gt;0,O141/K141,0)</f>
        <v>0</v>
      </c>
      <c r="Y141" s="64">
        <f t="shared" si="678"/>
        <v>0</v>
      </c>
      <c r="Z141" s="64">
        <f t="shared" si="458"/>
        <v>0</v>
      </c>
      <c r="AA141" s="151"/>
      <c r="AB141" s="151"/>
      <c r="AC141" s="151"/>
      <c r="AD141" s="151"/>
      <c r="AE141" s="131"/>
      <c r="AF141" s="131"/>
      <c r="AG141" s="131"/>
      <c r="AH141" s="13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1"/>
      <c r="BN141" s="326">
        <f t="shared" si="663"/>
        <v>0</v>
      </c>
      <c r="BO141" s="327">
        <f t="shared" si="664"/>
        <v>0</v>
      </c>
      <c r="BP141" s="326">
        <f t="shared" si="665"/>
        <v>0</v>
      </c>
      <c r="BQ141" s="326">
        <f t="shared" si="666"/>
        <v>0</v>
      </c>
      <c r="BR141" s="326">
        <f t="shared" si="667"/>
        <v>0</v>
      </c>
      <c r="BS141" s="326">
        <f t="shared" si="668"/>
        <v>0</v>
      </c>
      <c r="BT141" s="326">
        <f t="shared" si="669"/>
        <v>12100</v>
      </c>
      <c r="BU141" s="326">
        <f t="shared" si="670"/>
        <v>0</v>
      </c>
      <c r="BV141" s="326">
        <f t="shared" si="671"/>
        <v>0</v>
      </c>
      <c r="BW141" s="326">
        <f t="shared" si="672"/>
        <v>12100</v>
      </c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</row>
    <row r="142" spans="1:85" ht="15.75" customHeight="1">
      <c r="A142" s="86"/>
      <c r="B142" s="87" t="s">
        <v>369</v>
      </c>
      <c r="C142" s="54" t="s">
        <v>260</v>
      </c>
      <c r="D142" s="55" t="s">
        <v>370</v>
      </c>
      <c r="E142" s="56"/>
      <c r="F142" s="56"/>
      <c r="G142" s="56">
        <f t="shared" si="656"/>
        <v>0</v>
      </c>
      <c r="H142" s="56"/>
      <c r="I142" s="57">
        <f t="shared" si="586"/>
        <v>0</v>
      </c>
      <c r="J142" s="57">
        <f t="shared" si="587"/>
        <v>0</v>
      </c>
      <c r="K142" s="117"/>
      <c r="L142" s="151">
        <v>1000</v>
      </c>
      <c r="M142" s="149"/>
      <c r="N142" s="149"/>
      <c r="O142" s="61">
        <f t="shared" ref="O142:Q142" si="679">AA142+AD142+AG142+AJ142+AM142+AP142+AS142+AV142+AY142+BB142+BE142+BH142</f>
        <v>0</v>
      </c>
      <c r="P142" s="61">
        <f t="shared" si="679"/>
        <v>324</v>
      </c>
      <c r="Q142" s="61">
        <f t="shared" si="679"/>
        <v>0</v>
      </c>
      <c r="R142" s="62">
        <f t="shared" ref="R142:T142" si="680">IF(BK142=0,SUM(AA142+AD142+AG142+AJ142+AM142+AP142+AS142+AV142+AY142+BB142+BE142+BH142),BK142)</f>
        <v>0</v>
      </c>
      <c r="S142" s="62">
        <f t="shared" si="680"/>
        <v>324</v>
      </c>
      <c r="T142" s="62">
        <f t="shared" si="680"/>
        <v>0</v>
      </c>
      <c r="U142" s="63">
        <f t="shared" si="659"/>
        <v>0</v>
      </c>
      <c r="V142" s="63">
        <f t="shared" si="660"/>
        <v>676</v>
      </c>
      <c r="W142" s="63">
        <f t="shared" si="661"/>
        <v>0</v>
      </c>
      <c r="X142" s="64">
        <f t="shared" ref="X142:Y142" si="681">IF(O142&gt;0,O142/K142,0)</f>
        <v>0</v>
      </c>
      <c r="Y142" s="64">
        <f t="shared" si="681"/>
        <v>0.32400000000000001</v>
      </c>
      <c r="Z142" s="64">
        <f t="shared" si="458"/>
        <v>0</v>
      </c>
      <c r="AA142" s="151"/>
      <c r="AB142" s="151"/>
      <c r="AC142" s="151"/>
      <c r="AD142" s="151"/>
      <c r="AE142" s="131">
        <v>324</v>
      </c>
      <c r="AF142" s="131"/>
      <c r="AG142" s="131"/>
      <c r="AH142" s="13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1"/>
      <c r="BJ142" s="151"/>
      <c r="BK142" s="151"/>
      <c r="BL142" s="151"/>
      <c r="BM142" s="151"/>
      <c r="BN142" s="326">
        <f t="shared" ref="BN142:BN145" si="682">IF(O142-BK142&gt;0,O142-BK142,0)</f>
        <v>0</v>
      </c>
      <c r="BO142" s="327">
        <f t="shared" ref="BO142:BO145" si="683">IF(Q142-BM142&gt;0,Q142-BM142,0)</f>
        <v>0</v>
      </c>
      <c r="BP142" s="326">
        <f t="shared" ref="BP142:BP145" si="684">IF(BN142+BO142&gt;0,BN142+BO142,0)</f>
        <v>0</v>
      </c>
      <c r="BQ142" s="326">
        <f t="shared" ref="BQ142:BQ145" si="685">IF(U142=0,0,U142)</f>
        <v>0</v>
      </c>
      <c r="BR142" s="326">
        <f t="shared" ref="BR142:BR145" si="686">IF(W142=0,0,W142)</f>
        <v>0</v>
      </c>
      <c r="BS142" s="326">
        <f t="shared" ref="BS142:BS145" si="687">IF(BQ142+BR142&gt;0,BQ142+BR142,0)</f>
        <v>0</v>
      </c>
      <c r="BT142" s="326">
        <f t="shared" ref="BT142:BT145" si="688">IF(V142&gt;0,V142,0)</f>
        <v>676</v>
      </c>
      <c r="BU142" s="326">
        <f t="shared" ref="BU142:BU145" si="689">IF(BP142=0,0,BP142)</f>
        <v>0</v>
      </c>
      <c r="BV142" s="326">
        <f t="shared" ref="BV142:BV145" si="690">IF(BS142=0,0,BS142)</f>
        <v>0</v>
      </c>
      <c r="BW142" s="326">
        <f t="shared" ref="BW142:BW145" si="691">IF(BP142+BT142&gt;0,BP142+BT142,0)</f>
        <v>676</v>
      </c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</row>
    <row r="143" spans="1:85" ht="15.75" customHeight="1">
      <c r="A143" s="86"/>
      <c r="B143" s="87" t="s">
        <v>371</v>
      </c>
      <c r="C143" s="54" t="s">
        <v>260</v>
      </c>
      <c r="D143" s="55" t="s">
        <v>372</v>
      </c>
      <c r="E143" s="56"/>
      <c r="F143" s="56"/>
      <c r="G143" s="56">
        <f t="shared" si="656"/>
        <v>0</v>
      </c>
      <c r="H143" s="56"/>
      <c r="I143" s="57">
        <f t="shared" si="586"/>
        <v>0</v>
      </c>
      <c r="J143" s="57">
        <f t="shared" si="587"/>
        <v>0</v>
      </c>
      <c r="K143" s="117"/>
      <c r="L143" s="151">
        <v>3070</v>
      </c>
      <c r="M143" s="149"/>
      <c r="N143" s="149"/>
      <c r="O143" s="61">
        <f t="shared" ref="O143:Q143" si="692">AA143+AD143+AG143+AJ143+AM143+AP143+AS143+AV143+AY143+BB143+BE143+BH143</f>
        <v>0</v>
      </c>
      <c r="P143" s="61">
        <f t="shared" si="692"/>
        <v>1750</v>
      </c>
      <c r="Q143" s="61">
        <f t="shared" si="692"/>
        <v>0</v>
      </c>
      <c r="R143" s="62">
        <f t="shared" ref="R143:T143" si="693">IF(BK143=0,SUM(AA143+AD143+AG143+AJ143+AM143+AP143+AS143+AV143+AY143+BB143+BE143+BH143),BK143)</f>
        <v>0</v>
      </c>
      <c r="S143" s="62">
        <f t="shared" si="693"/>
        <v>1750</v>
      </c>
      <c r="T143" s="62">
        <f t="shared" si="693"/>
        <v>0</v>
      </c>
      <c r="U143" s="63">
        <f t="shared" si="659"/>
        <v>0</v>
      </c>
      <c r="V143" s="63">
        <f t="shared" si="660"/>
        <v>1320</v>
      </c>
      <c r="W143" s="63">
        <f t="shared" si="661"/>
        <v>0</v>
      </c>
      <c r="X143" s="64">
        <f t="shared" ref="X143:Y143" si="694">IF(O143&gt;0,O143/K143,0)</f>
        <v>0</v>
      </c>
      <c r="Y143" s="64">
        <f t="shared" si="694"/>
        <v>0.57003257328990231</v>
      </c>
      <c r="Z143" s="64">
        <f t="shared" si="458"/>
        <v>0</v>
      </c>
      <c r="AA143" s="151"/>
      <c r="AB143" s="151">
        <v>1750</v>
      </c>
      <c r="AC143" s="151"/>
      <c r="AD143" s="151"/>
      <c r="AE143" s="131"/>
      <c r="AF143" s="131"/>
      <c r="AG143" s="131"/>
      <c r="AH143" s="13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  <c r="BI143" s="151"/>
      <c r="BJ143" s="151"/>
      <c r="BK143" s="151"/>
      <c r="BL143" s="151"/>
      <c r="BM143" s="151"/>
      <c r="BN143" s="326">
        <f t="shared" si="682"/>
        <v>0</v>
      </c>
      <c r="BO143" s="327">
        <f t="shared" si="683"/>
        <v>0</v>
      </c>
      <c r="BP143" s="326">
        <f t="shared" si="684"/>
        <v>0</v>
      </c>
      <c r="BQ143" s="326">
        <f t="shared" si="685"/>
        <v>0</v>
      </c>
      <c r="BR143" s="326">
        <f t="shared" si="686"/>
        <v>0</v>
      </c>
      <c r="BS143" s="326">
        <f t="shared" si="687"/>
        <v>0</v>
      </c>
      <c r="BT143" s="326">
        <f t="shared" si="688"/>
        <v>1320</v>
      </c>
      <c r="BU143" s="326">
        <f t="shared" si="689"/>
        <v>0</v>
      </c>
      <c r="BV143" s="326">
        <f t="shared" si="690"/>
        <v>0</v>
      </c>
      <c r="BW143" s="326">
        <f t="shared" si="691"/>
        <v>1320</v>
      </c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</row>
    <row r="144" spans="1:85" ht="15.75" customHeight="1">
      <c r="A144" s="86"/>
      <c r="B144" s="87" t="s">
        <v>373</v>
      </c>
      <c r="C144" s="54" t="s">
        <v>260</v>
      </c>
      <c r="D144" s="55" t="s">
        <v>374</v>
      </c>
      <c r="E144" s="56"/>
      <c r="F144" s="56"/>
      <c r="G144" s="56">
        <f t="shared" si="656"/>
        <v>0</v>
      </c>
      <c r="H144" s="56"/>
      <c r="I144" s="57">
        <f t="shared" si="586"/>
        <v>0</v>
      </c>
      <c r="J144" s="57">
        <f t="shared" si="587"/>
        <v>0</v>
      </c>
      <c r="K144" s="117"/>
      <c r="L144" s="151">
        <v>1275</v>
      </c>
      <c r="M144" s="149"/>
      <c r="N144" s="149"/>
      <c r="O144" s="61">
        <f t="shared" ref="O144:Q144" si="695">AA144+AD144+AG144+AJ144+AM144+AP144+AS144+AV144+AY144+BB144+BE144+BH144</f>
        <v>0</v>
      </c>
      <c r="P144" s="61">
        <f t="shared" si="695"/>
        <v>0</v>
      </c>
      <c r="Q144" s="61">
        <f t="shared" si="695"/>
        <v>0</v>
      </c>
      <c r="R144" s="62">
        <f t="shared" ref="R144:T144" si="696">IF(BK144=0,SUM(AA144+AD144+AG144+AJ144+AM144+AP144+AS144+AV144+AY144+BB144+BE144+BH144),BK144)</f>
        <v>0</v>
      </c>
      <c r="S144" s="62">
        <f t="shared" si="696"/>
        <v>0</v>
      </c>
      <c r="T144" s="62">
        <f t="shared" si="696"/>
        <v>0</v>
      </c>
      <c r="U144" s="63">
        <f t="shared" si="659"/>
        <v>0</v>
      </c>
      <c r="V144" s="63">
        <f t="shared" si="660"/>
        <v>1275</v>
      </c>
      <c r="W144" s="63">
        <f t="shared" si="661"/>
        <v>0</v>
      </c>
      <c r="X144" s="64">
        <f t="shared" ref="X144:Y144" si="697">IF(O144&gt;0,O144/K144,0)</f>
        <v>0</v>
      </c>
      <c r="Y144" s="64">
        <f t="shared" si="697"/>
        <v>0</v>
      </c>
      <c r="Z144" s="64">
        <f t="shared" si="458"/>
        <v>0</v>
      </c>
      <c r="AA144" s="151"/>
      <c r="AB144" s="151"/>
      <c r="AC144" s="151"/>
      <c r="AD144" s="151"/>
      <c r="AE144" s="131"/>
      <c r="AF144" s="131"/>
      <c r="AG144" s="131"/>
      <c r="AH144" s="13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326">
        <f t="shared" si="682"/>
        <v>0</v>
      </c>
      <c r="BO144" s="327">
        <f t="shared" si="683"/>
        <v>0</v>
      </c>
      <c r="BP144" s="326">
        <f t="shared" si="684"/>
        <v>0</v>
      </c>
      <c r="BQ144" s="326">
        <f t="shared" si="685"/>
        <v>0</v>
      </c>
      <c r="BR144" s="326">
        <f t="shared" si="686"/>
        <v>0</v>
      </c>
      <c r="BS144" s="326">
        <f t="shared" si="687"/>
        <v>0</v>
      </c>
      <c r="BT144" s="326">
        <f t="shared" si="688"/>
        <v>1275</v>
      </c>
      <c r="BU144" s="326">
        <f t="shared" si="689"/>
        <v>0</v>
      </c>
      <c r="BV144" s="326">
        <f t="shared" si="690"/>
        <v>0</v>
      </c>
      <c r="BW144" s="326">
        <f t="shared" si="691"/>
        <v>1275</v>
      </c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</row>
    <row r="145" spans="1:85" ht="15.75" customHeight="1">
      <c r="A145" s="86"/>
      <c r="B145" s="87" t="s">
        <v>375</v>
      </c>
      <c r="C145" s="54" t="s">
        <v>260</v>
      </c>
      <c r="D145" s="55" t="s">
        <v>376</v>
      </c>
      <c r="E145" s="56"/>
      <c r="F145" s="56"/>
      <c r="G145" s="56">
        <f t="shared" si="656"/>
        <v>0</v>
      </c>
      <c r="H145" s="56"/>
      <c r="I145" s="57">
        <f t="shared" si="586"/>
        <v>0</v>
      </c>
      <c r="J145" s="57">
        <f t="shared" si="587"/>
        <v>0</v>
      </c>
      <c r="K145" s="117"/>
      <c r="L145" s="151">
        <v>1396</v>
      </c>
      <c r="M145" s="149"/>
      <c r="N145" s="149"/>
      <c r="O145" s="61">
        <f t="shared" ref="O145:Q145" si="698">AA145+AD145+AG145+AJ145+AM145+AP145+AS145+AV145+AY145+BB145+BE145+BH145</f>
        <v>0</v>
      </c>
      <c r="P145" s="61">
        <f t="shared" si="698"/>
        <v>0</v>
      </c>
      <c r="Q145" s="61">
        <f t="shared" si="698"/>
        <v>0</v>
      </c>
      <c r="R145" s="62">
        <f t="shared" ref="R145:T145" si="699">IF(BK145=0,SUM(AA145+AD145+AG145+AJ145+AM145+AP145+AS145+AV145+AY145+BB145+BE145+BH145),BK145)</f>
        <v>0</v>
      </c>
      <c r="S145" s="62">
        <f t="shared" si="699"/>
        <v>0</v>
      </c>
      <c r="T145" s="62">
        <f t="shared" si="699"/>
        <v>0</v>
      </c>
      <c r="U145" s="63">
        <f t="shared" si="659"/>
        <v>0</v>
      </c>
      <c r="V145" s="63">
        <f t="shared" si="660"/>
        <v>1396</v>
      </c>
      <c r="W145" s="63">
        <f t="shared" si="661"/>
        <v>0</v>
      </c>
      <c r="X145" s="64">
        <f t="shared" ref="X145:Y145" si="700">IF(O145&gt;0,O145/K145,0)</f>
        <v>0</v>
      </c>
      <c r="Y145" s="64">
        <f t="shared" si="700"/>
        <v>0</v>
      </c>
      <c r="Z145" s="64">
        <f t="shared" si="458"/>
        <v>0</v>
      </c>
      <c r="AA145" s="151"/>
      <c r="AB145" s="151"/>
      <c r="AC145" s="151"/>
      <c r="AD145" s="151"/>
      <c r="AE145" s="131"/>
      <c r="AF145" s="131"/>
      <c r="AG145" s="131"/>
      <c r="AH145" s="13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326">
        <f t="shared" si="682"/>
        <v>0</v>
      </c>
      <c r="BO145" s="327">
        <f t="shared" si="683"/>
        <v>0</v>
      </c>
      <c r="BP145" s="326">
        <f t="shared" si="684"/>
        <v>0</v>
      </c>
      <c r="BQ145" s="326">
        <f t="shared" si="685"/>
        <v>0</v>
      </c>
      <c r="BR145" s="326">
        <f t="shared" si="686"/>
        <v>0</v>
      </c>
      <c r="BS145" s="326">
        <f t="shared" si="687"/>
        <v>0</v>
      </c>
      <c r="BT145" s="326">
        <f t="shared" si="688"/>
        <v>1396</v>
      </c>
      <c r="BU145" s="326">
        <f t="shared" si="689"/>
        <v>0</v>
      </c>
      <c r="BV145" s="326">
        <f t="shared" si="690"/>
        <v>0</v>
      </c>
      <c r="BW145" s="326">
        <f t="shared" si="691"/>
        <v>1396</v>
      </c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</row>
    <row r="146" spans="1:85" ht="15.75" customHeight="1">
      <c r="A146" s="153"/>
      <c r="B146" s="110"/>
      <c r="C146" s="148"/>
      <c r="D146" s="112" t="s">
        <v>377</v>
      </c>
      <c r="E146" s="113">
        <f t="shared" ref="E146:H146" si="701">SUM(E147:E167)</f>
        <v>100000</v>
      </c>
      <c r="F146" s="113">
        <f t="shared" si="701"/>
        <v>0</v>
      </c>
      <c r="G146" s="113">
        <f t="shared" si="701"/>
        <v>100000</v>
      </c>
      <c r="H146" s="113">
        <f t="shared" si="701"/>
        <v>0</v>
      </c>
      <c r="I146" s="114">
        <f t="shared" si="586"/>
        <v>0.79409149999999995</v>
      </c>
      <c r="J146" s="114">
        <f t="shared" si="587"/>
        <v>9.7878799999999988E-2</v>
      </c>
      <c r="K146" s="113">
        <f t="shared" ref="K146:W146" si="702">SUM(K147:K167)</f>
        <v>79409.149999999994</v>
      </c>
      <c r="L146" s="113">
        <f t="shared" si="702"/>
        <v>43615.81</v>
      </c>
      <c r="M146" s="113">
        <f t="shared" si="702"/>
        <v>0</v>
      </c>
      <c r="N146" s="113">
        <f t="shared" si="702"/>
        <v>0</v>
      </c>
      <c r="O146" s="113">
        <f t="shared" si="702"/>
        <v>9787.8799999999992</v>
      </c>
      <c r="P146" s="113">
        <f t="shared" si="702"/>
        <v>10830.45</v>
      </c>
      <c r="Q146" s="113">
        <f t="shared" si="702"/>
        <v>0</v>
      </c>
      <c r="R146" s="113">
        <f t="shared" si="702"/>
        <v>9787.8799999999992</v>
      </c>
      <c r="S146" s="113">
        <f t="shared" si="702"/>
        <v>10830.45</v>
      </c>
      <c r="T146" s="113">
        <f t="shared" si="702"/>
        <v>0</v>
      </c>
      <c r="U146" s="115">
        <f t="shared" si="702"/>
        <v>69621.27</v>
      </c>
      <c r="V146" s="115">
        <f t="shared" si="702"/>
        <v>32785.360000000001</v>
      </c>
      <c r="W146" s="115">
        <f t="shared" si="702"/>
        <v>0</v>
      </c>
      <c r="X146" s="116">
        <f t="shared" ref="X146:Y146" si="703">IF(O146&gt;0,O146/K146,0)</f>
        <v>0.12325884359673916</v>
      </c>
      <c r="Y146" s="116">
        <f t="shared" si="703"/>
        <v>0.24831477393174634</v>
      </c>
      <c r="Z146" s="116">
        <f t="shared" si="458"/>
        <v>0</v>
      </c>
      <c r="AA146" s="113">
        <f t="shared" ref="AA146:BW146" si="704">SUM(AA147:AA167)</f>
        <v>0</v>
      </c>
      <c r="AB146" s="113">
        <f t="shared" si="704"/>
        <v>0</v>
      </c>
      <c r="AC146" s="113">
        <f t="shared" si="704"/>
        <v>0</v>
      </c>
      <c r="AD146" s="113">
        <f t="shared" si="704"/>
        <v>8199.9</v>
      </c>
      <c r="AE146" s="113">
        <f t="shared" si="704"/>
        <v>15168.29</v>
      </c>
      <c r="AF146" s="113">
        <f t="shared" si="704"/>
        <v>0</v>
      </c>
      <c r="AG146" s="113">
        <f t="shared" si="704"/>
        <v>1587.98</v>
      </c>
      <c r="AH146" s="113">
        <f t="shared" si="704"/>
        <v>-4337.84</v>
      </c>
      <c r="AI146" s="113">
        <f t="shared" si="704"/>
        <v>0</v>
      </c>
      <c r="AJ146" s="113">
        <f t="shared" si="704"/>
        <v>0</v>
      </c>
      <c r="AK146" s="113">
        <f t="shared" si="704"/>
        <v>0</v>
      </c>
      <c r="AL146" s="113">
        <f t="shared" si="704"/>
        <v>0</v>
      </c>
      <c r="AM146" s="113">
        <f t="shared" si="704"/>
        <v>0</v>
      </c>
      <c r="AN146" s="113">
        <f t="shared" si="704"/>
        <v>0</v>
      </c>
      <c r="AO146" s="113">
        <f t="shared" si="704"/>
        <v>0</v>
      </c>
      <c r="AP146" s="113">
        <f t="shared" si="704"/>
        <v>0</v>
      </c>
      <c r="AQ146" s="113">
        <f t="shared" si="704"/>
        <v>0</v>
      </c>
      <c r="AR146" s="113">
        <f t="shared" si="704"/>
        <v>0</v>
      </c>
      <c r="AS146" s="113">
        <f t="shared" si="704"/>
        <v>0</v>
      </c>
      <c r="AT146" s="113">
        <f t="shared" si="704"/>
        <v>0</v>
      </c>
      <c r="AU146" s="113">
        <f t="shared" si="704"/>
        <v>0</v>
      </c>
      <c r="AV146" s="113">
        <f t="shared" si="704"/>
        <v>0</v>
      </c>
      <c r="AW146" s="113">
        <f t="shared" si="704"/>
        <v>0</v>
      </c>
      <c r="AX146" s="113">
        <f t="shared" si="704"/>
        <v>0</v>
      </c>
      <c r="AY146" s="113">
        <f t="shared" si="704"/>
        <v>0</v>
      </c>
      <c r="AZ146" s="113">
        <f t="shared" si="704"/>
        <v>0</v>
      </c>
      <c r="BA146" s="113">
        <f t="shared" si="704"/>
        <v>0</v>
      </c>
      <c r="BB146" s="113">
        <f t="shared" si="704"/>
        <v>0</v>
      </c>
      <c r="BC146" s="113">
        <f t="shared" si="704"/>
        <v>0</v>
      </c>
      <c r="BD146" s="113">
        <f t="shared" si="704"/>
        <v>0</v>
      </c>
      <c r="BE146" s="113">
        <f t="shared" si="704"/>
        <v>0</v>
      </c>
      <c r="BF146" s="113">
        <f t="shared" si="704"/>
        <v>0</v>
      </c>
      <c r="BG146" s="113">
        <f t="shared" si="704"/>
        <v>0</v>
      </c>
      <c r="BH146" s="113">
        <f t="shared" si="704"/>
        <v>0</v>
      </c>
      <c r="BI146" s="113">
        <f t="shared" si="704"/>
        <v>0</v>
      </c>
      <c r="BJ146" s="113">
        <f t="shared" si="704"/>
        <v>0</v>
      </c>
      <c r="BK146" s="113">
        <f t="shared" si="704"/>
        <v>0</v>
      </c>
      <c r="BL146" s="113">
        <f t="shared" si="704"/>
        <v>0</v>
      </c>
      <c r="BM146" s="113">
        <f t="shared" si="704"/>
        <v>0</v>
      </c>
      <c r="BN146" s="113">
        <f t="shared" si="704"/>
        <v>9787.8799999999992</v>
      </c>
      <c r="BO146" s="113">
        <f t="shared" si="704"/>
        <v>0</v>
      </c>
      <c r="BP146" s="113">
        <f t="shared" si="704"/>
        <v>9787.8799999999992</v>
      </c>
      <c r="BQ146" s="113">
        <f t="shared" si="704"/>
        <v>69621.27</v>
      </c>
      <c r="BR146" s="113">
        <f t="shared" si="704"/>
        <v>0</v>
      </c>
      <c r="BS146" s="113">
        <f t="shared" si="704"/>
        <v>69621.27</v>
      </c>
      <c r="BT146" s="113">
        <f t="shared" si="704"/>
        <v>32785.360000000001</v>
      </c>
      <c r="BU146" s="113">
        <f t="shared" si="704"/>
        <v>9787.8799999999992</v>
      </c>
      <c r="BV146" s="113">
        <f t="shared" si="704"/>
        <v>69621.27</v>
      </c>
      <c r="BW146" s="113">
        <f t="shared" si="704"/>
        <v>42573.240000000005</v>
      </c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</row>
    <row r="147" spans="1:85" ht="15.75" customHeight="1">
      <c r="A147" s="52"/>
      <c r="B147" s="66" t="s">
        <v>378</v>
      </c>
      <c r="C147" s="54" t="s">
        <v>347</v>
      </c>
      <c r="D147" s="55" t="s">
        <v>379</v>
      </c>
      <c r="E147" s="56"/>
      <c r="F147" s="56"/>
      <c r="G147" s="56">
        <f>E147-F147</f>
        <v>0</v>
      </c>
      <c r="H147" s="56"/>
      <c r="I147" s="57">
        <f t="shared" si="586"/>
        <v>0</v>
      </c>
      <c r="J147" s="57">
        <f t="shared" si="587"/>
        <v>0</v>
      </c>
      <c r="K147" s="151"/>
      <c r="L147" s="151">
        <v>18800</v>
      </c>
      <c r="M147" s="151"/>
      <c r="N147" s="151"/>
      <c r="O147" s="61">
        <f t="shared" ref="O147:Q147" si="705">AA147+AD147+AG147+AJ147+AM147+AP147+AS147+AV147+AY147+BB147+BE147+BH147</f>
        <v>0</v>
      </c>
      <c r="P147" s="61">
        <f t="shared" si="705"/>
        <v>0</v>
      </c>
      <c r="Q147" s="61">
        <f t="shared" si="705"/>
        <v>0</v>
      </c>
      <c r="R147" s="62">
        <f t="shared" ref="R147:T147" si="706">IF(BK147=0,SUM(AA147+AD147+AG147+AJ147+AM147+AP147+AS147+AV147+AY147+BB147+BE147+BH147),BK147)</f>
        <v>0</v>
      </c>
      <c r="S147" s="62">
        <f t="shared" si="706"/>
        <v>0</v>
      </c>
      <c r="T147" s="62">
        <f t="shared" si="706"/>
        <v>0</v>
      </c>
      <c r="U147" s="63">
        <f t="shared" ref="U147:U167" si="707">K147-O147</f>
        <v>0</v>
      </c>
      <c r="V147" s="63">
        <f t="shared" ref="V147:V167" si="708">L147-P147-M147</f>
        <v>18800</v>
      </c>
      <c r="W147" s="63">
        <f t="shared" ref="W147:W167" si="709">N147-Q147</f>
        <v>0</v>
      </c>
      <c r="X147" s="64">
        <f t="shared" ref="X147:Y147" si="710">IF(O147&gt;0,O147/K147,0)</f>
        <v>0</v>
      </c>
      <c r="Y147" s="64">
        <f t="shared" si="710"/>
        <v>0</v>
      </c>
      <c r="Z147" s="64">
        <f t="shared" si="458"/>
        <v>0</v>
      </c>
      <c r="AA147" s="151"/>
      <c r="AB147" s="151"/>
      <c r="AC147" s="151"/>
      <c r="AD147" s="151"/>
      <c r="AE147" s="131"/>
      <c r="AF147" s="131"/>
      <c r="AG147" s="131"/>
      <c r="AH147" s="13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326">
        <f t="shared" ref="BN147:BN151" si="711">IF(O147-BK147&gt;0,O147-BK147,0)</f>
        <v>0</v>
      </c>
      <c r="BO147" s="327">
        <f t="shared" ref="BO147:BO151" si="712">IF(Q147-BM147&gt;0,Q147-BM147,0)</f>
        <v>0</v>
      </c>
      <c r="BP147" s="326">
        <f t="shared" ref="BP147:BP151" si="713">IF(BN147+BO147&gt;0,BN147+BO147,0)</f>
        <v>0</v>
      </c>
      <c r="BQ147" s="326">
        <f t="shared" ref="BQ147:BQ151" si="714">IF(U147=0,0,U147)</f>
        <v>0</v>
      </c>
      <c r="BR147" s="326">
        <f t="shared" ref="BR147:BR151" si="715">IF(W147=0,0,W147)</f>
        <v>0</v>
      </c>
      <c r="BS147" s="326">
        <f t="shared" ref="BS147:BS151" si="716">IF(BQ147+BR147&gt;0,BQ147+BR147,0)</f>
        <v>0</v>
      </c>
      <c r="BT147" s="326">
        <f t="shared" ref="BT147:BT151" si="717">IF(V147&gt;0,V147,0)</f>
        <v>18800</v>
      </c>
      <c r="BU147" s="326">
        <f t="shared" ref="BU147:BU151" si="718">IF(BP147=0,0,BP147)</f>
        <v>0</v>
      </c>
      <c r="BV147" s="326">
        <f t="shared" ref="BV147:BV151" si="719">IF(BS147=0,0,BS147)</f>
        <v>0</v>
      </c>
      <c r="BW147" s="326">
        <f t="shared" ref="BW147:BW151" si="720">IF(BP147+BT147&gt;0,BP147+BT147,0)</f>
        <v>18800</v>
      </c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</row>
    <row r="148" spans="1:85" ht="15.75" customHeight="1">
      <c r="A148" s="52" t="s">
        <v>380</v>
      </c>
      <c r="B148" s="143"/>
      <c r="C148" s="54" t="s">
        <v>347</v>
      </c>
      <c r="D148" s="55" t="s">
        <v>381</v>
      </c>
      <c r="E148" s="154"/>
      <c r="F148" s="154"/>
      <c r="G148" s="56">
        <f t="shared" ref="G148:G164" si="721">E148-F148</f>
        <v>0</v>
      </c>
      <c r="H148" s="56"/>
      <c r="I148" s="57">
        <f t="shared" ref="I148:I164" si="722">IF(G148&gt;0,K148/G148,0)</f>
        <v>0</v>
      </c>
      <c r="J148" s="57">
        <f t="shared" ref="J148:J164" si="723">IF(G148&gt;0,O148/G148,0)</f>
        <v>0</v>
      </c>
      <c r="K148" s="117">
        <v>340</v>
      </c>
      <c r="L148" s="117"/>
      <c r="M148" s="145"/>
      <c r="N148" s="145"/>
      <c r="O148" s="126">
        <f t="shared" ref="O148:Q148" si="724">AA148+AD148+AG148+AJ148+AM148+AP148+AS148+AV148+AY148+BB148+BE148+BH148</f>
        <v>340</v>
      </c>
      <c r="P148" s="126">
        <f t="shared" si="724"/>
        <v>0</v>
      </c>
      <c r="Q148" s="126">
        <f t="shared" si="724"/>
        <v>0</v>
      </c>
      <c r="R148" s="62">
        <f t="shared" ref="R148:T148" si="725">IF(BK148=0,SUM(AA148+AD148+AG148+AJ148+AM148+AP148+AS148+AV148+AY148+BB148+BE148+BH148),BK148)</f>
        <v>340</v>
      </c>
      <c r="S148" s="62">
        <f t="shared" si="725"/>
        <v>0</v>
      </c>
      <c r="T148" s="62">
        <f t="shared" si="725"/>
        <v>0</v>
      </c>
      <c r="U148" s="127">
        <f t="shared" si="707"/>
        <v>0</v>
      </c>
      <c r="V148" s="63">
        <f t="shared" si="708"/>
        <v>0</v>
      </c>
      <c r="W148" s="127">
        <f t="shared" si="709"/>
        <v>0</v>
      </c>
      <c r="X148" s="64">
        <f t="shared" ref="X148:Y148" si="726">IF(O148&gt;0,O148/K148,0)</f>
        <v>1</v>
      </c>
      <c r="Y148" s="64">
        <f t="shared" si="726"/>
        <v>0</v>
      </c>
      <c r="Z148" s="64">
        <f t="shared" si="458"/>
        <v>0</v>
      </c>
      <c r="AA148" s="145"/>
      <c r="AB148" s="145"/>
      <c r="AC148" s="145"/>
      <c r="AD148" s="145">
        <v>340</v>
      </c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326">
        <f t="shared" si="711"/>
        <v>340</v>
      </c>
      <c r="BO148" s="327">
        <f t="shared" si="712"/>
        <v>0</v>
      </c>
      <c r="BP148" s="326">
        <f t="shared" si="713"/>
        <v>340</v>
      </c>
      <c r="BQ148" s="326">
        <f t="shared" si="714"/>
        <v>0</v>
      </c>
      <c r="BR148" s="326">
        <f t="shared" si="715"/>
        <v>0</v>
      </c>
      <c r="BS148" s="326">
        <f t="shared" si="716"/>
        <v>0</v>
      </c>
      <c r="BT148" s="326">
        <f t="shared" si="717"/>
        <v>0</v>
      </c>
      <c r="BU148" s="326">
        <f t="shared" si="718"/>
        <v>340</v>
      </c>
      <c r="BV148" s="326">
        <f t="shared" si="719"/>
        <v>0</v>
      </c>
      <c r="BW148" s="326">
        <f t="shared" si="720"/>
        <v>340</v>
      </c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:85" ht="15.75" customHeight="1">
      <c r="A149" s="52" t="s">
        <v>382</v>
      </c>
      <c r="B149" s="143"/>
      <c r="C149" s="54" t="s">
        <v>347</v>
      </c>
      <c r="D149" s="55" t="s">
        <v>383</v>
      </c>
      <c r="E149" s="154"/>
      <c r="F149" s="154"/>
      <c r="G149" s="56">
        <f t="shared" si="721"/>
        <v>0</v>
      </c>
      <c r="H149" s="56"/>
      <c r="I149" s="57">
        <f t="shared" si="722"/>
        <v>0</v>
      </c>
      <c r="J149" s="57">
        <f t="shared" si="723"/>
        <v>0</v>
      </c>
      <c r="K149" s="117">
        <v>780</v>
      </c>
      <c r="L149" s="117"/>
      <c r="M149" s="145"/>
      <c r="N149" s="145"/>
      <c r="O149" s="126">
        <f t="shared" ref="O149:Q149" si="727">AA149+AD149+AG149+AJ149+AM149+AP149+AS149+AV149+AY149+BB149+BE149+BH149</f>
        <v>780</v>
      </c>
      <c r="P149" s="126">
        <f t="shared" si="727"/>
        <v>0</v>
      </c>
      <c r="Q149" s="126">
        <f t="shared" si="727"/>
        <v>0</v>
      </c>
      <c r="R149" s="62">
        <f t="shared" ref="R149:T149" si="728">IF(BK149=0,SUM(AA149+AD149+AG149+AJ149+AM149+AP149+AS149+AV149+AY149+BB149+BE149+BH149),BK149)</f>
        <v>780</v>
      </c>
      <c r="S149" s="62">
        <f t="shared" si="728"/>
        <v>0</v>
      </c>
      <c r="T149" s="62">
        <f t="shared" si="728"/>
        <v>0</v>
      </c>
      <c r="U149" s="127">
        <f t="shared" si="707"/>
        <v>0</v>
      </c>
      <c r="V149" s="63">
        <f t="shared" si="708"/>
        <v>0</v>
      </c>
      <c r="W149" s="127">
        <f t="shared" si="709"/>
        <v>0</v>
      </c>
      <c r="X149" s="64">
        <f t="shared" ref="X149:Y149" si="729">IF(O149&gt;0,O149/K149,0)</f>
        <v>1</v>
      </c>
      <c r="Y149" s="64">
        <f t="shared" si="729"/>
        <v>0</v>
      </c>
      <c r="Z149" s="64">
        <f t="shared" si="458"/>
        <v>0</v>
      </c>
      <c r="AA149" s="145"/>
      <c r="AB149" s="145"/>
      <c r="AC149" s="145"/>
      <c r="AD149" s="145"/>
      <c r="AE149" s="145"/>
      <c r="AF149" s="145"/>
      <c r="AG149" s="145">
        <v>780</v>
      </c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326">
        <f t="shared" si="711"/>
        <v>780</v>
      </c>
      <c r="BO149" s="327">
        <f t="shared" si="712"/>
        <v>0</v>
      </c>
      <c r="BP149" s="326">
        <f t="shared" si="713"/>
        <v>780</v>
      </c>
      <c r="BQ149" s="326">
        <f t="shared" si="714"/>
        <v>0</v>
      </c>
      <c r="BR149" s="326">
        <f t="shared" si="715"/>
        <v>0</v>
      </c>
      <c r="BS149" s="326">
        <f t="shared" si="716"/>
        <v>0</v>
      </c>
      <c r="BT149" s="326">
        <f t="shared" si="717"/>
        <v>0</v>
      </c>
      <c r="BU149" s="326">
        <f t="shared" si="718"/>
        <v>780</v>
      </c>
      <c r="BV149" s="326">
        <f t="shared" si="719"/>
        <v>0</v>
      </c>
      <c r="BW149" s="326">
        <f t="shared" si="720"/>
        <v>780</v>
      </c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:85" ht="15.75" customHeight="1">
      <c r="A150" s="52" t="s">
        <v>384</v>
      </c>
      <c r="B150" s="143"/>
      <c r="C150" s="54" t="s">
        <v>347</v>
      </c>
      <c r="D150" s="55" t="s">
        <v>385</v>
      </c>
      <c r="E150" s="154"/>
      <c r="F150" s="154"/>
      <c r="G150" s="56">
        <f t="shared" si="721"/>
        <v>0</v>
      </c>
      <c r="H150" s="56"/>
      <c r="I150" s="57">
        <f t="shared" si="722"/>
        <v>0</v>
      </c>
      <c r="J150" s="57">
        <f t="shared" si="723"/>
        <v>0</v>
      </c>
      <c r="K150" s="117">
        <v>330</v>
      </c>
      <c r="L150" s="117"/>
      <c r="M150" s="145"/>
      <c r="N150" s="145"/>
      <c r="O150" s="126">
        <f t="shared" ref="O150:Q150" si="730">AA150+AD150+AG150+AJ150+AM150+AP150+AS150+AV150+AY150+BB150+BE150+BH150</f>
        <v>0</v>
      </c>
      <c r="P150" s="126">
        <f t="shared" si="730"/>
        <v>0</v>
      </c>
      <c r="Q150" s="126">
        <f t="shared" si="730"/>
        <v>0</v>
      </c>
      <c r="R150" s="62">
        <f t="shared" ref="R150:T150" si="731">IF(BK150=0,SUM(AA150+AD150+AG150+AJ150+AM150+AP150+AS150+AV150+AY150+BB150+BE150+BH150),BK150)</f>
        <v>0</v>
      </c>
      <c r="S150" s="62">
        <f t="shared" si="731"/>
        <v>0</v>
      </c>
      <c r="T150" s="62">
        <f t="shared" si="731"/>
        <v>0</v>
      </c>
      <c r="U150" s="127">
        <f t="shared" si="707"/>
        <v>330</v>
      </c>
      <c r="V150" s="63">
        <f t="shared" si="708"/>
        <v>0</v>
      </c>
      <c r="W150" s="127">
        <f t="shared" si="709"/>
        <v>0</v>
      </c>
      <c r="X150" s="64">
        <f t="shared" ref="X150:Y150" si="732">IF(O150&gt;0,O150/K150,0)</f>
        <v>0</v>
      </c>
      <c r="Y150" s="64">
        <f t="shared" si="732"/>
        <v>0</v>
      </c>
      <c r="Z150" s="64">
        <f t="shared" si="458"/>
        <v>0</v>
      </c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326">
        <f t="shared" si="711"/>
        <v>0</v>
      </c>
      <c r="BO150" s="327">
        <f t="shared" si="712"/>
        <v>0</v>
      </c>
      <c r="BP150" s="326">
        <f t="shared" si="713"/>
        <v>0</v>
      </c>
      <c r="BQ150" s="326">
        <f t="shared" si="714"/>
        <v>330</v>
      </c>
      <c r="BR150" s="326">
        <f t="shared" si="715"/>
        <v>0</v>
      </c>
      <c r="BS150" s="326">
        <f t="shared" si="716"/>
        <v>330</v>
      </c>
      <c r="BT150" s="326">
        <f t="shared" si="717"/>
        <v>0</v>
      </c>
      <c r="BU150" s="326">
        <f t="shared" si="718"/>
        <v>0</v>
      </c>
      <c r="BV150" s="326">
        <f t="shared" si="719"/>
        <v>330</v>
      </c>
      <c r="BW150" s="326">
        <f t="shared" si="720"/>
        <v>0</v>
      </c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:85" ht="15.75" customHeight="1">
      <c r="A151" s="52" t="s">
        <v>386</v>
      </c>
      <c r="B151" s="66"/>
      <c r="C151" s="54" t="s">
        <v>347</v>
      </c>
      <c r="D151" s="55" t="s">
        <v>387</v>
      </c>
      <c r="E151" s="155"/>
      <c r="F151" s="155"/>
      <c r="G151" s="56">
        <f t="shared" si="721"/>
        <v>0</v>
      </c>
      <c r="H151" s="56"/>
      <c r="I151" s="57">
        <f t="shared" si="722"/>
        <v>0</v>
      </c>
      <c r="J151" s="57">
        <f t="shared" si="723"/>
        <v>0</v>
      </c>
      <c r="K151" s="151">
        <v>1949.9</v>
      </c>
      <c r="L151" s="150"/>
      <c r="M151" s="151"/>
      <c r="N151" s="151"/>
      <c r="O151" s="126">
        <f t="shared" ref="O151:Q151" si="733">AA151+AD151+AG151+AJ151+AM151+AP151+AS151+AV151+AY151+BB151+BE151+BH151</f>
        <v>1949.9</v>
      </c>
      <c r="P151" s="126">
        <f t="shared" si="733"/>
        <v>0</v>
      </c>
      <c r="Q151" s="126">
        <f t="shared" si="733"/>
        <v>0</v>
      </c>
      <c r="R151" s="62">
        <f t="shared" ref="R151:T151" si="734">IF(BK151=0,SUM(AA151+AD151+AG151+AJ151+AM151+AP151+AS151+AV151+AY151+BB151+BE151+BH151),BK151)</f>
        <v>1949.9</v>
      </c>
      <c r="S151" s="62">
        <f t="shared" si="734"/>
        <v>0</v>
      </c>
      <c r="T151" s="62">
        <f t="shared" si="734"/>
        <v>0</v>
      </c>
      <c r="U151" s="127">
        <f t="shared" si="707"/>
        <v>0</v>
      </c>
      <c r="V151" s="63">
        <f t="shared" si="708"/>
        <v>0</v>
      </c>
      <c r="W151" s="127">
        <f t="shared" si="709"/>
        <v>0</v>
      </c>
      <c r="X151" s="64">
        <f t="shared" ref="X151:Y151" si="735">IF(O151&gt;0,O151/K151,0)</f>
        <v>1</v>
      </c>
      <c r="Y151" s="64">
        <f t="shared" si="735"/>
        <v>0</v>
      </c>
      <c r="Z151" s="64">
        <f t="shared" si="458"/>
        <v>0</v>
      </c>
      <c r="AA151" s="151"/>
      <c r="AB151" s="151"/>
      <c r="AC151" s="151"/>
      <c r="AD151" s="151">
        <v>1949.9</v>
      </c>
      <c r="AE151" s="131"/>
      <c r="AF151" s="131"/>
      <c r="AG151" s="131"/>
      <c r="AH151" s="13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1"/>
      <c r="BN151" s="326">
        <f t="shared" si="711"/>
        <v>1949.9</v>
      </c>
      <c r="BO151" s="327">
        <f t="shared" si="712"/>
        <v>0</v>
      </c>
      <c r="BP151" s="326">
        <f t="shared" si="713"/>
        <v>1949.9</v>
      </c>
      <c r="BQ151" s="326">
        <f t="shared" si="714"/>
        <v>0</v>
      </c>
      <c r="BR151" s="326">
        <f t="shared" si="715"/>
        <v>0</v>
      </c>
      <c r="BS151" s="326">
        <f t="shared" si="716"/>
        <v>0</v>
      </c>
      <c r="BT151" s="326">
        <f t="shared" si="717"/>
        <v>0</v>
      </c>
      <c r="BU151" s="326">
        <f t="shared" si="718"/>
        <v>1949.9</v>
      </c>
      <c r="BV151" s="326">
        <f t="shared" si="719"/>
        <v>0</v>
      </c>
      <c r="BW151" s="326">
        <f t="shared" si="720"/>
        <v>1949.9</v>
      </c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</row>
    <row r="152" spans="1:85" ht="15.75" customHeight="1">
      <c r="A152" s="52" t="s">
        <v>388</v>
      </c>
      <c r="B152" s="66"/>
      <c r="C152" s="54" t="s">
        <v>347</v>
      </c>
      <c r="D152" s="55" t="s">
        <v>389</v>
      </c>
      <c r="E152" s="155"/>
      <c r="F152" s="155"/>
      <c r="G152" s="56">
        <f t="shared" si="721"/>
        <v>0</v>
      </c>
      <c r="H152" s="56"/>
      <c r="I152" s="57">
        <f t="shared" si="722"/>
        <v>0</v>
      </c>
      <c r="J152" s="57">
        <f t="shared" si="723"/>
        <v>0</v>
      </c>
      <c r="K152" s="151">
        <v>3039.9</v>
      </c>
      <c r="L152" s="150"/>
      <c r="M152" s="151"/>
      <c r="N152" s="151"/>
      <c r="O152" s="126">
        <f t="shared" ref="O152:Q152" si="736">AA152+AD152+AG152+AJ152+AM152+AP152+AS152+AV152+AY152+BB152+BE152+BH152</f>
        <v>0</v>
      </c>
      <c r="P152" s="126">
        <f t="shared" si="736"/>
        <v>0</v>
      </c>
      <c r="Q152" s="126">
        <f t="shared" si="736"/>
        <v>0</v>
      </c>
      <c r="R152" s="62">
        <f t="shared" ref="R152:T152" si="737">IF(BK152=0,SUM(AA152+AD152+AG152+AJ152+AM152+AP152+AS152+AV152+AY152+BB152+BE152+BH152),BK152)</f>
        <v>0</v>
      </c>
      <c r="S152" s="62">
        <f t="shared" si="737"/>
        <v>0</v>
      </c>
      <c r="T152" s="62">
        <f t="shared" si="737"/>
        <v>0</v>
      </c>
      <c r="U152" s="127">
        <f t="shared" si="707"/>
        <v>3039.9</v>
      </c>
      <c r="V152" s="63">
        <f t="shared" si="708"/>
        <v>0</v>
      </c>
      <c r="W152" s="127">
        <f t="shared" si="709"/>
        <v>0</v>
      </c>
      <c r="X152" s="64">
        <f t="shared" ref="X152:Y152" si="738">IF(O152&gt;0,O152/K152,0)</f>
        <v>0</v>
      </c>
      <c r="Y152" s="64">
        <f t="shared" si="738"/>
        <v>0</v>
      </c>
      <c r="Z152" s="64">
        <f t="shared" si="458"/>
        <v>0</v>
      </c>
      <c r="AA152" s="151"/>
      <c r="AB152" s="151"/>
      <c r="AC152" s="151"/>
      <c r="AD152" s="151"/>
      <c r="AE152" s="131"/>
      <c r="AF152" s="131"/>
      <c r="AG152" s="131"/>
      <c r="AH152" s="13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1"/>
      <c r="BN152" s="326">
        <f t="shared" ref="BN152:BN166" si="739">IF(O152-BK152&gt;0,O152-BK152,0)</f>
        <v>0</v>
      </c>
      <c r="BO152" s="327">
        <f t="shared" ref="BO152:BO166" si="740">IF(Q152-BM152&gt;0,Q152-BM152,0)</f>
        <v>0</v>
      </c>
      <c r="BP152" s="326">
        <f t="shared" ref="BP152:BP166" si="741">IF(BN152+BO152&gt;0,BN152+BO152,0)</f>
        <v>0</v>
      </c>
      <c r="BQ152" s="326">
        <f t="shared" ref="BQ152:BQ166" si="742">IF(U152=0,0,U152)</f>
        <v>3039.9</v>
      </c>
      <c r="BR152" s="326">
        <f t="shared" ref="BR152:BR166" si="743">IF(W152=0,0,W152)</f>
        <v>0</v>
      </c>
      <c r="BS152" s="326">
        <f t="shared" ref="BS152:BS166" si="744">IF(BQ152+BR152&gt;0,BQ152+BR152,0)</f>
        <v>3039.9</v>
      </c>
      <c r="BT152" s="326">
        <f t="shared" ref="BT152:BT166" si="745">IF(V152&gt;0,V152,0)</f>
        <v>0</v>
      </c>
      <c r="BU152" s="326">
        <f t="shared" ref="BU152:BU166" si="746">IF(BP152=0,0,BP152)</f>
        <v>0</v>
      </c>
      <c r="BV152" s="326">
        <f t="shared" ref="BV152:BV166" si="747">IF(BS152=0,0,BS152)</f>
        <v>3039.9</v>
      </c>
      <c r="BW152" s="326">
        <f t="shared" ref="BW152:BW166" si="748">IF(BP152+BT152&gt;0,BP152+BT152,0)</f>
        <v>0</v>
      </c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</row>
    <row r="153" spans="1:85" ht="15.75" customHeight="1">
      <c r="A153" s="52" t="s">
        <v>390</v>
      </c>
      <c r="B153" s="66"/>
      <c r="C153" s="54" t="s">
        <v>347</v>
      </c>
      <c r="D153" s="55" t="s">
        <v>348</v>
      </c>
      <c r="E153" s="155"/>
      <c r="F153" s="155"/>
      <c r="G153" s="56">
        <f t="shared" si="721"/>
        <v>0</v>
      </c>
      <c r="H153" s="56"/>
      <c r="I153" s="57">
        <f t="shared" si="722"/>
        <v>0</v>
      </c>
      <c r="J153" s="57">
        <f t="shared" si="723"/>
        <v>0</v>
      </c>
      <c r="K153" s="151">
        <v>2639.62</v>
      </c>
      <c r="L153" s="150"/>
      <c r="M153" s="151"/>
      <c r="N153" s="151"/>
      <c r="O153" s="126">
        <f t="shared" ref="O153:Q153" si="749">AA153+AD153+AG153+AJ153+AM153+AP153+AS153+AV153+AY153+BB153+BE153+BH153</f>
        <v>0</v>
      </c>
      <c r="P153" s="126">
        <f t="shared" si="749"/>
        <v>0</v>
      </c>
      <c r="Q153" s="126">
        <f t="shared" si="749"/>
        <v>0</v>
      </c>
      <c r="R153" s="62">
        <f t="shared" ref="R153:T153" si="750">IF(BK153=0,SUM(AA153+AD153+AG153+AJ153+AM153+AP153+AS153+AV153+AY153+BB153+BE153+BH153),BK153)</f>
        <v>0</v>
      </c>
      <c r="S153" s="62">
        <f t="shared" si="750"/>
        <v>0</v>
      </c>
      <c r="T153" s="62">
        <f t="shared" si="750"/>
        <v>0</v>
      </c>
      <c r="U153" s="127">
        <f t="shared" si="707"/>
        <v>2639.62</v>
      </c>
      <c r="V153" s="63">
        <f t="shared" si="708"/>
        <v>0</v>
      </c>
      <c r="W153" s="127">
        <f t="shared" si="709"/>
        <v>0</v>
      </c>
      <c r="X153" s="64">
        <f t="shared" ref="X153:Y153" si="751">IF(O153&gt;0,O153/K153,0)</f>
        <v>0</v>
      </c>
      <c r="Y153" s="64">
        <f t="shared" si="751"/>
        <v>0</v>
      </c>
      <c r="Z153" s="64">
        <f t="shared" si="458"/>
        <v>0</v>
      </c>
      <c r="AA153" s="151"/>
      <c r="AB153" s="151"/>
      <c r="AC153" s="151"/>
      <c r="AD153" s="151"/>
      <c r="AE153" s="131"/>
      <c r="AF153" s="131"/>
      <c r="AG153" s="131"/>
      <c r="AH153" s="13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1"/>
      <c r="BN153" s="326">
        <f t="shared" si="739"/>
        <v>0</v>
      </c>
      <c r="BO153" s="327">
        <f t="shared" si="740"/>
        <v>0</v>
      </c>
      <c r="BP153" s="326">
        <f t="shared" si="741"/>
        <v>0</v>
      </c>
      <c r="BQ153" s="326">
        <f t="shared" si="742"/>
        <v>2639.62</v>
      </c>
      <c r="BR153" s="326">
        <f t="shared" si="743"/>
        <v>0</v>
      </c>
      <c r="BS153" s="326">
        <f t="shared" si="744"/>
        <v>2639.62</v>
      </c>
      <c r="BT153" s="326">
        <f t="shared" si="745"/>
        <v>0</v>
      </c>
      <c r="BU153" s="326">
        <f t="shared" si="746"/>
        <v>0</v>
      </c>
      <c r="BV153" s="326">
        <f t="shared" si="747"/>
        <v>2639.62</v>
      </c>
      <c r="BW153" s="326">
        <f t="shared" si="748"/>
        <v>0</v>
      </c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</row>
    <row r="154" spans="1:85" ht="15.75" customHeight="1">
      <c r="A154" s="52" t="s">
        <v>391</v>
      </c>
      <c r="B154" s="66"/>
      <c r="C154" s="54" t="s">
        <v>347</v>
      </c>
      <c r="D154" s="55" t="s">
        <v>389</v>
      </c>
      <c r="E154" s="155"/>
      <c r="F154" s="155"/>
      <c r="G154" s="56">
        <f t="shared" si="721"/>
        <v>0</v>
      </c>
      <c r="H154" s="56"/>
      <c r="I154" s="57">
        <f t="shared" si="722"/>
        <v>0</v>
      </c>
      <c r="J154" s="57">
        <f t="shared" si="723"/>
        <v>0</v>
      </c>
      <c r="K154" s="151">
        <v>2840</v>
      </c>
      <c r="L154" s="150"/>
      <c r="M154" s="151"/>
      <c r="N154" s="151"/>
      <c r="O154" s="126">
        <f t="shared" ref="O154:Q154" si="752">AA154+AD154+AG154+AJ154+AM154+AP154+AS154+AV154+AY154+BB154+BE154+BH154</f>
        <v>0</v>
      </c>
      <c r="P154" s="126">
        <f t="shared" si="752"/>
        <v>0</v>
      </c>
      <c r="Q154" s="126">
        <f t="shared" si="752"/>
        <v>0</v>
      </c>
      <c r="R154" s="62">
        <f t="shared" ref="R154:T154" si="753">IF(BK154=0,SUM(AA154+AD154+AG154+AJ154+AM154+AP154+AS154+AV154+AY154+BB154+BE154+BH154),BK154)</f>
        <v>0</v>
      </c>
      <c r="S154" s="62">
        <f t="shared" si="753"/>
        <v>0</v>
      </c>
      <c r="T154" s="62">
        <f t="shared" si="753"/>
        <v>0</v>
      </c>
      <c r="U154" s="127">
        <f t="shared" si="707"/>
        <v>2840</v>
      </c>
      <c r="V154" s="63">
        <f t="shared" si="708"/>
        <v>0</v>
      </c>
      <c r="W154" s="127">
        <f t="shared" si="709"/>
        <v>0</v>
      </c>
      <c r="X154" s="64">
        <f t="shared" ref="X154:Y154" si="754">IF(O154&gt;0,O154/K154,0)</f>
        <v>0</v>
      </c>
      <c r="Y154" s="64">
        <f t="shared" si="754"/>
        <v>0</v>
      </c>
      <c r="Z154" s="64">
        <f t="shared" si="458"/>
        <v>0</v>
      </c>
      <c r="AA154" s="151"/>
      <c r="AB154" s="151"/>
      <c r="AC154" s="151"/>
      <c r="AD154" s="151"/>
      <c r="AE154" s="131"/>
      <c r="AF154" s="131"/>
      <c r="AG154" s="131"/>
      <c r="AH154" s="13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1"/>
      <c r="BN154" s="326">
        <f t="shared" si="739"/>
        <v>0</v>
      </c>
      <c r="BO154" s="327">
        <f t="shared" si="740"/>
        <v>0</v>
      </c>
      <c r="BP154" s="326">
        <f t="shared" si="741"/>
        <v>0</v>
      </c>
      <c r="BQ154" s="326">
        <f t="shared" si="742"/>
        <v>2840</v>
      </c>
      <c r="BR154" s="326">
        <f t="shared" si="743"/>
        <v>0</v>
      </c>
      <c r="BS154" s="326">
        <f t="shared" si="744"/>
        <v>2840</v>
      </c>
      <c r="BT154" s="326">
        <f t="shared" si="745"/>
        <v>0</v>
      </c>
      <c r="BU154" s="326">
        <f t="shared" si="746"/>
        <v>0</v>
      </c>
      <c r="BV154" s="326">
        <f t="shared" si="747"/>
        <v>2840</v>
      </c>
      <c r="BW154" s="326">
        <f t="shared" si="748"/>
        <v>0</v>
      </c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</row>
    <row r="155" spans="1:85" ht="15.75" customHeight="1">
      <c r="A155" s="52" t="s">
        <v>392</v>
      </c>
      <c r="B155" s="143"/>
      <c r="C155" s="54" t="s">
        <v>347</v>
      </c>
      <c r="D155" s="55" t="s">
        <v>348</v>
      </c>
      <c r="E155" s="154">
        <v>0</v>
      </c>
      <c r="F155" s="154"/>
      <c r="G155" s="56">
        <f t="shared" si="721"/>
        <v>0</v>
      </c>
      <c r="H155" s="56"/>
      <c r="I155" s="57">
        <f t="shared" si="722"/>
        <v>0</v>
      </c>
      <c r="J155" s="57">
        <f t="shared" si="723"/>
        <v>0</v>
      </c>
      <c r="K155" s="117">
        <v>3589.77</v>
      </c>
      <c r="L155" s="145"/>
      <c r="M155" s="145"/>
      <c r="N155" s="145"/>
      <c r="O155" s="126">
        <f t="shared" ref="O155:Q155" si="755">AA155+AD155+AG155+AJ155+AM155+AP155+AS155+AV155+AY155+BB155+BE155+BH155</f>
        <v>0</v>
      </c>
      <c r="P155" s="126">
        <f t="shared" si="755"/>
        <v>0</v>
      </c>
      <c r="Q155" s="126">
        <f t="shared" si="755"/>
        <v>0</v>
      </c>
      <c r="R155" s="62">
        <f t="shared" ref="R155:T155" si="756">IF(BK155=0,SUM(AA155+AD155+AG155+AJ155+AM155+AP155+AS155+AV155+AY155+BB155+BE155+BH155),BK155)</f>
        <v>0</v>
      </c>
      <c r="S155" s="62">
        <f t="shared" si="756"/>
        <v>0</v>
      </c>
      <c r="T155" s="62">
        <f t="shared" si="756"/>
        <v>0</v>
      </c>
      <c r="U155" s="127">
        <f t="shared" si="707"/>
        <v>3589.77</v>
      </c>
      <c r="V155" s="63">
        <f t="shared" si="708"/>
        <v>0</v>
      </c>
      <c r="W155" s="127">
        <f t="shared" si="709"/>
        <v>0</v>
      </c>
      <c r="X155" s="64">
        <f t="shared" ref="X155:Y155" si="757">IF(O155&gt;0,O155/K155,0)</f>
        <v>0</v>
      </c>
      <c r="Y155" s="64">
        <f t="shared" si="757"/>
        <v>0</v>
      </c>
      <c r="Z155" s="64">
        <f t="shared" si="458"/>
        <v>0</v>
      </c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5"/>
      <c r="BN155" s="326">
        <f t="shared" si="739"/>
        <v>0</v>
      </c>
      <c r="BO155" s="327">
        <f t="shared" si="740"/>
        <v>0</v>
      </c>
      <c r="BP155" s="326">
        <f t="shared" si="741"/>
        <v>0</v>
      </c>
      <c r="BQ155" s="326">
        <f t="shared" si="742"/>
        <v>3589.77</v>
      </c>
      <c r="BR155" s="326">
        <f t="shared" si="743"/>
        <v>0</v>
      </c>
      <c r="BS155" s="326">
        <f t="shared" si="744"/>
        <v>3589.77</v>
      </c>
      <c r="BT155" s="326">
        <f t="shared" si="745"/>
        <v>0</v>
      </c>
      <c r="BU155" s="326">
        <f t="shared" si="746"/>
        <v>0</v>
      </c>
      <c r="BV155" s="326">
        <f t="shared" si="747"/>
        <v>3589.77</v>
      </c>
      <c r="BW155" s="326">
        <f t="shared" si="748"/>
        <v>0</v>
      </c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:85" ht="15.75" customHeight="1">
      <c r="A156" s="52" t="s">
        <v>393</v>
      </c>
      <c r="B156" s="143"/>
      <c r="C156" s="54" t="s">
        <v>347</v>
      </c>
      <c r="D156" s="55" t="s">
        <v>348</v>
      </c>
      <c r="E156" s="154"/>
      <c r="F156" s="154"/>
      <c r="G156" s="56">
        <f t="shared" si="721"/>
        <v>0</v>
      </c>
      <c r="H156" s="56"/>
      <c r="I156" s="57">
        <f t="shared" si="722"/>
        <v>0</v>
      </c>
      <c r="J156" s="57">
        <f t="shared" si="723"/>
        <v>0</v>
      </c>
      <c r="K156" s="117">
        <v>199.98</v>
      </c>
      <c r="L156" s="145"/>
      <c r="M156" s="145"/>
      <c r="N156" s="145"/>
      <c r="O156" s="126">
        <f t="shared" ref="O156:Q156" si="758">AA156+AD156+AG156+AJ156+AM156+AP156+AS156+AV156+AY156+BB156+BE156+BH156</f>
        <v>0</v>
      </c>
      <c r="P156" s="126">
        <f t="shared" si="758"/>
        <v>0</v>
      </c>
      <c r="Q156" s="126">
        <f t="shared" si="758"/>
        <v>0</v>
      </c>
      <c r="R156" s="62">
        <f t="shared" ref="R156:T156" si="759">IF(BK156=0,SUM(AA156+AD156+AG156+AJ156+AM156+AP156+AS156+AV156+AY156+BB156+BE156+BH156),BK156)</f>
        <v>0</v>
      </c>
      <c r="S156" s="62">
        <f t="shared" si="759"/>
        <v>0</v>
      </c>
      <c r="T156" s="62">
        <f t="shared" si="759"/>
        <v>0</v>
      </c>
      <c r="U156" s="127">
        <f t="shared" si="707"/>
        <v>199.98</v>
      </c>
      <c r="V156" s="63">
        <f t="shared" si="708"/>
        <v>0</v>
      </c>
      <c r="W156" s="127">
        <f t="shared" si="709"/>
        <v>0</v>
      </c>
      <c r="X156" s="64">
        <f t="shared" ref="X156:Y156" si="760">IF(O156&gt;0,O156/K156,0)</f>
        <v>0</v>
      </c>
      <c r="Y156" s="64">
        <f t="shared" si="760"/>
        <v>0</v>
      </c>
      <c r="Z156" s="64">
        <f t="shared" si="458"/>
        <v>0</v>
      </c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5"/>
      <c r="BN156" s="326">
        <f t="shared" si="739"/>
        <v>0</v>
      </c>
      <c r="BO156" s="327">
        <f t="shared" si="740"/>
        <v>0</v>
      </c>
      <c r="BP156" s="326">
        <f t="shared" si="741"/>
        <v>0</v>
      </c>
      <c r="BQ156" s="326">
        <f t="shared" si="742"/>
        <v>199.98</v>
      </c>
      <c r="BR156" s="326">
        <f t="shared" si="743"/>
        <v>0</v>
      </c>
      <c r="BS156" s="326">
        <f t="shared" si="744"/>
        <v>199.98</v>
      </c>
      <c r="BT156" s="326">
        <f t="shared" si="745"/>
        <v>0</v>
      </c>
      <c r="BU156" s="326">
        <f t="shared" si="746"/>
        <v>0</v>
      </c>
      <c r="BV156" s="326">
        <f t="shared" si="747"/>
        <v>199.98</v>
      </c>
      <c r="BW156" s="326">
        <f t="shared" si="748"/>
        <v>0</v>
      </c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:85" ht="15.75" customHeight="1">
      <c r="A157" s="52" t="s">
        <v>394</v>
      </c>
      <c r="B157" s="143"/>
      <c r="C157" s="54" t="s">
        <v>347</v>
      </c>
      <c r="D157" s="55" t="s">
        <v>395</v>
      </c>
      <c r="E157" s="155"/>
      <c r="F157" s="155"/>
      <c r="G157" s="56">
        <f t="shared" si="721"/>
        <v>0</v>
      </c>
      <c r="H157" s="56"/>
      <c r="I157" s="57">
        <f t="shared" si="722"/>
        <v>0</v>
      </c>
      <c r="J157" s="57">
        <f t="shared" si="723"/>
        <v>0</v>
      </c>
      <c r="K157" s="151">
        <v>4800</v>
      </c>
      <c r="L157" s="150"/>
      <c r="M157" s="151"/>
      <c r="N157" s="151"/>
      <c r="O157" s="126">
        <f t="shared" ref="O157:Q157" si="761">AA157+AD157+AG157+AJ157+AM157+AP157+AS157+AV157+AY157+BB157+BE157+BH157</f>
        <v>4800</v>
      </c>
      <c r="P157" s="126">
        <f t="shared" si="761"/>
        <v>0</v>
      </c>
      <c r="Q157" s="126">
        <f t="shared" si="761"/>
        <v>0</v>
      </c>
      <c r="R157" s="62">
        <f t="shared" ref="R157:T157" si="762">IF(BK157=0,SUM(AA157+AD157+AG157+AJ157+AM157+AP157+AS157+AV157+AY157+BB157+BE157+BH157),BK157)</f>
        <v>4800</v>
      </c>
      <c r="S157" s="62">
        <f t="shared" si="762"/>
        <v>0</v>
      </c>
      <c r="T157" s="62">
        <f t="shared" si="762"/>
        <v>0</v>
      </c>
      <c r="U157" s="127">
        <f t="shared" si="707"/>
        <v>0</v>
      </c>
      <c r="V157" s="63">
        <f t="shared" si="708"/>
        <v>0</v>
      </c>
      <c r="W157" s="127">
        <f t="shared" si="709"/>
        <v>0</v>
      </c>
      <c r="X157" s="64">
        <f t="shared" ref="X157:Y157" si="763">IF(O157&gt;0,O157/K157,0)</f>
        <v>1</v>
      </c>
      <c r="Y157" s="64">
        <f t="shared" si="763"/>
        <v>0</v>
      </c>
      <c r="Z157" s="64">
        <f t="shared" si="458"/>
        <v>0</v>
      </c>
      <c r="AA157" s="151"/>
      <c r="AB157" s="151"/>
      <c r="AC157" s="151"/>
      <c r="AD157" s="151">
        <v>4800</v>
      </c>
      <c r="AE157" s="131"/>
      <c r="AF157" s="131"/>
      <c r="AG157" s="131"/>
      <c r="AH157" s="13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326">
        <f t="shared" si="739"/>
        <v>4800</v>
      </c>
      <c r="BO157" s="327">
        <f t="shared" si="740"/>
        <v>0</v>
      </c>
      <c r="BP157" s="326">
        <f t="shared" si="741"/>
        <v>4800</v>
      </c>
      <c r="BQ157" s="326">
        <f t="shared" si="742"/>
        <v>0</v>
      </c>
      <c r="BR157" s="326">
        <f t="shared" si="743"/>
        <v>0</v>
      </c>
      <c r="BS157" s="326">
        <f t="shared" si="744"/>
        <v>0</v>
      </c>
      <c r="BT157" s="326">
        <f t="shared" si="745"/>
        <v>0</v>
      </c>
      <c r="BU157" s="326">
        <f t="shared" si="746"/>
        <v>4800</v>
      </c>
      <c r="BV157" s="326">
        <f t="shared" si="747"/>
        <v>0</v>
      </c>
      <c r="BW157" s="326">
        <f t="shared" si="748"/>
        <v>4800</v>
      </c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</row>
    <row r="158" spans="1:85" ht="15.75" customHeight="1">
      <c r="A158" s="52" t="s">
        <v>396</v>
      </c>
      <c r="B158" s="66"/>
      <c r="C158" s="54" t="s">
        <v>145</v>
      </c>
      <c r="D158" s="55" t="s">
        <v>397</v>
      </c>
      <c r="E158" s="155"/>
      <c r="F158" s="155"/>
      <c r="G158" s="56">
        <f t="shared" si="721"/>
        <v>0</v>
      </c>
      <c r="H158" s="56"/>
      <c r="I158" s="57">
        <f t="shared" si="722"/>
        <v>0</v>
      </c>
      <c r="J158" s="57">
        <f t="shared" si="723"/>
        <v>0</v>
      </c>
      <c r="K158" s="151">
        <f>104+104</f>
        <v>208</v>
      </c>
      <c r="L158" s="150"/>
      <c r="M158" s="151"/>
      <c r="N158" s="151"/>
      <c r="O158" s="126">
        <f t="shared" ref="O158:Q158" si="764">AA158+AD158+AG158+AJ158+AM158+AP158+AS158+AV158+AY158+BB158+BE158+BH158</f>
        <v>208</v>
      </c>
      <c r="P158" s="126">
        <f t="shared" si="764"/>
        <v>0</v>
      </c>
      <c r="Q158" s="126">
        <f t="shared" si="764"/>
        <v>0</v>
      </c>
      <c r="R158" s="62">
        <f t="shared" ref="R158:T158" si="765">IF(BK158=0,SUM(AA158+AD158+AG158+AJ158+AM158+AP158+AS158+AV158+AY158+BB158+BE158+BH158),BK158)</f>
        <v>208</v>
      </c>
      <c r="S158" s="62">
        <f t="shared" si="765"/>
        <v>0</v>
      </c>
      <c r="T158" s="62">
        <f t="shared" si="765"/>
        <v>0</v>
      </c>
      <c r="U158" s="127">
        <f t="shared" si="707"/>
        <v>0</v>
      </c>
      <c r="V158" s="63">
        <f t="shared" si="708"/>
        <v>0</v>
      </c>
      <c r="W158" s="127">
        <f t="shared" si="709"/>
        <v>0</v>
      </c>
      <c r="X158" s="64">
        <f t="shared" ref="X158:Y158" si="766">IF(O158&gt;0,O158/K158,0)</f>
        <v>1</v>
      </c>
      <c r="Y158" s="64">
        <f t="shared" si="766"/>
        <v>0</v>
      </c>
      <c r="Z158" s="64">
        <f t="shared" si="458"/>
        <v>0</v>
      </c>
      <c r="AA158" s="151"/>
      <c r="AB158" s="151"/>
      <c r="AC158" s="151"/>
      <c r="AD158" s="151"/>
      <c r="AE158" s="131"/>
      <c r="AF158" s="131"/>
      <c r="AG158" s="131">
        <v>208</v>
      </c>
      <c r="AH158" s="13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326">
        <f t="shared" si="739"/>
        <v>208</v>
      </c>
      <c r="BO158" s="327">
        <f t="shared" si="740"/>
        <v>0</v>
      </c>
      <c r="BP158" s="326">
        <f t="shared" si="741"/>
        <v>208</v>
      </c>
      <c r="BQ158" s="326">
        <f t="shared" si="742"/>
        <v>0</v>
      </c>
      <c r="BR158" s="326">
        <f t="shared" si="743"/>
        <v>0</v>
      </c>
      <c r="BS158" s="326">
        <f t="shared" si="744"/>
        <v>0</v>
      </c>
      <c r="BT158" s="326">
        <f t="shared" si="745"/>
        <v>0</v>
      </c>
      <c r="BU158" s="326">
        <f t="shared" si="746"/>
        <v>208</v>
      </c>
      <c r="BV158" s="326">
        <f t="shared" si="747"/>
        <v>0</v>
      </c>
      <c r="BW158" s="326">
        <f t="shared" si="748"/>
        <v>208</v>
      </c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</row>
    <row r="159" spans="1:85" ht="15.75" customHeight="1">
      <c r="A159" s="52" t="s">
        <v>398</v>
      </c>
      <c r="B159" s="66"/>
      <c r="C159" s="54" t="s">
        <v>349</v>
      </c>
      <c r="D159" s="55" t="s">
        <v>399</v>
      </c>
      <c r="E159" s="155"/>
      <c r="F159" s="155"/>
      <c r="G159" s="56">
        <f t="shared" si="721"/>
        <v>0</v>
      </c>
      <c r="H159" s="56"/>
      <c r="I159" s="57">
        <f t="shared" si="722"/>
        <v>0</v>
      </c>
      <c r="J159" s="57">
        <f t="shared" si="723"/>
        <v>0</v>
      </c>
      <c r="K159" s="151">
        <v>1110</v>
      </c>
      <c r="L159" s="150"/>
      <c r="M159" s="151"/>
      <c r="N159" s="151"/>
      <c r="O159" s="126">
        <f t="shared" ref="O159:Q159" si="767">AA159+AD159+AG159+AJ159+AM159+AP159+AS159+AV159+AY159+BB159+BE159+BH159</f>
        <v>1110</v>
      </c>
      <c r="P159" s="126">
        <f t="shared" si="767"/>
        <v>0</v>
      </c>
      <c r="Q159" s="126">
        <f t="shared" si="767"/>
        <v>0</v>
      </c>
      <c r="R159" s="62">
        <f t="shared" ref="R159:T159" si="768">IF(BK159=0,SUM(AA159+AD159+AG159+AJ159+AM159+AP159+AS159+AV159+AY159+BB159+BE159+BH159),BK159)</f>
        <v>1110</v>
      </c>
      <c r="S159" s="62">
        <f t="shared" si="768"/>
        <v>0</v>
      </c>
      <c r="T159" s="62">
        <f t="shared" si="768"/>
        <v>0</v>
      </c>
      <c r="U159" s="127">
        <f t="shared" si="707"/>
        <v>0</v>
      </c>
      <c r="V159" s="63">
        <f t="shared" si="708"/>
        <v>0</v>
      </c>
      <c r="W159" s="127">
        <f t="shared" si="709"/>
        <v>0</v>
      </c>
      <c r="X159" s="64">
        <f t="shared" ref="X159:Y159" si="769">IF(O159&gt;0,O159/K159,0)</f>
        <v>1</v>
      </c>
      <c r="Y159" s="64">
        <f t="shared" si="769"/>
        <v>0</v>
      </c>
      <c r="Z159" s="64">
        <f t="shared" si="458"/>
        <v>0</v>
      </c>
      <c r="AA159" s="151"/>
      <c r="AB159" s="151"/>
      <c r="AC159" s="151"/>
      <c r="AD159" s="151">
        <v>1110</v>
      </c>
      <c r="AE159" s="131"/>
      <c r="AF159" s="131"/>
      <c r="AG159" s="131"/>
      <c r="AH159" s="13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326">
        <f t="shared" si="739"/>
        <v>1110</v>
      </c>
      <c r="BO159" s="327">
        <f t="shared" si="740"/>
        <v>0</v>
      </c>
      <c r="BP159" s="326">
        <f t="shared" si="741"/>
        <v>1110</v>
      </c>
      <c r="BQ159" s="326">
        <f t="shared" si="742"/>
        <v>0</v>
      </c>
      <c r="BR159" s="326">
        <f t="shared" si="743"/>
        <v>0</v>
      </c>
      <c r="BS159" s="326">
        <f t="shared" si="744"/>
        <v>0</v>
      </c>
      <c r="BT159" s="326">
        <f t="shared" si="745"/>
        <v>0</v>
      </c>
      <c r="BU159" s="326">
        <f t="shared" si="746"/>
        <v>1110</v>
      </c>
      <c r="BV159" s="326">
        <f t="shared" si="747"/>
        <v>0</v>
      </c>
      <c r="BW159" s="326">
        <f t="shared" si="748"/>
        <v>1110</v>
      </c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</row>
    <row r="160" spans="1:85" ht="15.75" customHeight="1">
      <c r="A160" s="52" t="s">
        <v>400</v>
      </c>
      <c r="B160" s="66"/>
      <c r="C160" s="54" t="s">
        <v>202</v>
      </c>
      <c r="D160" s="55" t="s">
        <v>401</v>
      </c>
      <c r="E160" s="155"/>
      <c r="F160" s="155"/>
      <c r="G160" s="56">
        <f t="shared" si="721"/>
        <v>0</v>
      </c>
      <c r="H160" s="56"/>
      <c r="I160" s="57">
        <f t="shared" si="722"/>
        <v>0</v>
      </c>
      <c r="J160" s="57">
        <f t="shared" si="723"/>
        <v>0</v>
      </c>
      <c r="K160" s="151">
        <v>599.98</v>
      </c>
      <c r="L160" s="150"/>
      <c r="M160" s="151"/>
      <c r="N160" s="151"/>
      <c r="O160" s="126">
        <f t="shared" ref="O160:Q160" si="770">AA160+AD160+AG160+AJ160+AM160+AP160+AS160+AV160+AY160+BB160+BE160+BH160</f>
        <v>599.98</v>
      </c>
      <c r="P160" s="126">
        <f t="shared" si="770"/>
        <v>0</v>
      </c>
      <c r="Q160" s="126">
        <f t="shared" si="770"/>
        <v>0</v>
      </c>
      <c r="R160" s="62">
        <f t="shared" ref="R160:T160" si="771">IF(BK160=0,SUM(AA160+AD160+AG160+AJ160+AM160+AP160+AS160+AV160+AY160+BB160+BE160+BH160),BK160)</f>
        <v>599.98</v>
      </c>
      <c r="S160" s="62">
        <f t="shared" si="771"/>
        <v>0</v>
      </c>
      <c r="T160" s="62">
        <f t="shared" si="771"/>
        <v>0</v>
      </c>
      <c r="U160" s="127">
        <f t="shared" si="707"/>
        <v>0</v>
      </c>
      <c r="V160" s="63">
        <f t="shared" si="708"/>
        <v>0</v>
      </c>
      <c r="W160" s="127">
        <f t="shared" si="709"/>
        <v>0</v>
      </c>
      <c r="X160" s="64">
        <f t="shared" ref="X160:Y160" si="772">IF(O160&gt;0,O160/K160,0)</f>
        <v>1</v>
      </c>
      <c r="Y160" s="64">
        <f t="shared" si="772"/>
        <v>0</v>
      </c>
      <c r="Z160" s="64">
        <f t="shared" si="458"/>
        <v>0</v>
      </c>
      <c r="AA160" s="151"/>
      <c r="AB160" s="151"/>
      <c r="AC160" s="151"/>
      <c r="AD160" s="151"/>
      <c r="AE160" s="131"/>
      <c r="AF160" s="131"/>
      <c r="AG160" s="131">
        <v>599.98</v>
      </c>
      <c r="AH160" s="13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326">
        <f t="shared" si="739"/>
        <v>599.98</v>
      </c>
      <c r="BO160" s="327">
        <f t="shared" si="740"/>
        <v>0</v>
      </c>
      <c r="BP160" s="326">
        <f t="shared" si="741"/>
        <v>599.98</v>
      </c>
      <c r="BQ160" s="326">
        <f t="shared" si="742"/>
        <v>0</v>
      </c>
      <c r="BR160" s="326">
        <f t="shared" si="743"/>
        <v>0</v>
      </c>
      <c r="BS160" s="326">
        <f t="shared" si="744"/>
        <v>0</v>
      </c>
      <c r="BT160" s="326">
        <f t="shared" si="745"/>
        <v>0</v>
      </c>
      <c r="BU160" s="326">
        <f t="shared" si="746"/>
        <v>599.98</v>
      </c>
      <c r="BV160" s="326">
        <f t="shared" si="747"/>
        <v>0</v>
      </c>
      <c r="BW160" s="326">
        <f t="shared" si="748"/>
        <v>599.98</v>
      </c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</row>
    <row r="161" spans="1:85" ht="15.75" customHeight="1">
      <c r="A161" s="52"/>
      <c r="B161" s="66" t="s">
        <v>402</v>
      </c>
      <c r="C161" s="54" t="s">
        <v>354</v>
      </c>
      <c r="D161" s="55" t="s">
        <v>403</v>
      </c>
      <c r="E161" s="155"/>
      <c r="F161" s="155"/>
      <c r="G161" s="56">
        <f t="shared" si="721"/>
        <v>0</v>
      </c>
      <c r="H161" s="56"/>
      <c r="I161" s="57">
        <f t="shared" si="722"/>
        <v>0</v>
      </c>
      <c r="J161" s="57">
        <f t="shared" si="723"/>
        <v>0</v>
      </c>
      <c r="K161" s="151"/>
      <c r="L161" s="151">
        <v>2231</v>
      </c>
      <c r="M161" s="151"/>
      <c r="N161" s="151"/>
      <c r="O161" s="61">
        <f t="shared" ref="O161:Q161" si="773">AA161+AD161+AG161+AJ161+AM161+AP161+AS161+AV161+AY161+BB161+BE161+BH161</f>
        <v>0</v>
      </c>
      <c r="P161" s="61">
        <f t="shared" si="773"/>
        <v>582</v>
      </c>
      <c r="Q161" s="61">
        <f t="shared" si="773"/>
        <v>0</v>
      </c>
      <c r="R161" s="62">
        <f t="shared" ref="R161:T161" si="774">IF(BK161=0,SUM(AA161+AD161+AG161+AJ161+AM161+AP161+AS161+AV161+AY161+BB161+BE161+BH161),BK161)</f>
        <v>0</v>
      </c>
      <c r="S161" s="62">
        <f t="shared" si="774"/>
        <v>582</v>
      </c>
      <c r="T161" s="62">
        <f t="shared" si="774"/>
        <v>0</v>
      </c>
      <c r="U161" s="63">
        <f t="shared" si="707"/>
        <v>0</v>
      </c>
      <c r="V161" s="63">
        <f t="shared" si="708"/>
        <v>1649</v>
      </c>
      <c r="W161" s="63">
        <f t="shared" si="709"/>
        <v>0</v>
      </c>
      <c r="X161" s="64">
        <f t="shared" ref="X161:Y161" si="775">IF(O161&gt;0,O161/K161,0)</f>
        <v>0</v>
      </c>
      <c r="Y161" s="64">
        <f t="shared" si="775"/>
        <v>0.2608695652173913</v>
      </c>
      <c r="Z161" s="64">
        <f t="shared" si="458"/>
        <v>0</v>
      </c>
      <c r="AA161" s="151"/>
      <c r="AB161" s="151"/>
      <c r="AC161" s="151"/>
      <c r="AD161" s="151"/>
      <c r="AE161" s="131">
        <v>582</v>
      </c>
      <c r="AF161" s="131"/>
      <c r="AG161" s="131"/>
      <c r="AH161" s="13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326">
        <f t="shared" si="739"/>
        <v>0</v>
      </c>
      <c r="BO161" s="327">
        <f t="shared" si="740"/>
        <v>0</v>
      </c>
      <c r="BP161" s="326">
        <f t="shared" si="741"/>
        <v>0</v>
      </c>
      <c r="BQ161" s="326">
        <f t="shared" si="742"/>
        <v>0</v>
      </c>
      <c r="BR161" s="326">
        <f t="shared" si="743"/>
        <v>0</v>
      </c>
      <c r="BS161" s="326">
        <f t="shared" si="744"/>
        <v>0</v>
      </c>
      <c r="BT161" s="326">
        <f t="shared" si="745"/>
        <v>1649</v>
      </c>
      <c r="BU161" s="326">
        <f t="shared" si="746"/>
        <v>0</v>
      </c>
      <c r="BV161" s="326">
        <f t="shared" si="747"/>
        <v>0</v>
      </c>
      <c r="BW161" s="326">
        <f t="shared" si="748"/>
        <v>1649</v>
      </c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</row>
    <row r="162" spans="1:85" ht="15.75" customHeight="1">
      <c r="A162" s="52" t="s">
        <v>404</v>
      </c>
      <c r="B162" s="143"/>
      <c r="C162" s="54" t="s">
        <v>405</v>
      </c>
      <c r="D162" s="55" t="s">
        <v>406</v>
      </c>
      <c r="E162" s="154"/>
      <c r="F162" s="154"/>
      <c r="G162" s="56">
        <f t="shared" si="721"/>
        <v>0</v>
      </c>
      <c r="H162" s="56"/>
      <c r="I162" s="57">
        <f t="shared" si="722"/>
        <v>0</v>
      </c>
      <c r="J162" s="57">
        <f t="shared" si="723"/>
        <v>0</v>
      </c>
      <c r="K162" s="117">
        <v>16230</v>
      </c>
      <c r="L162" s="117"/>
      <c r="M162" s="145"/>
      <c r="N162" s="145"/>
      <c r="O162" s="126">
        <f t="shared" ref="O162:Q162" si="776">AA162+AD162+AG162+AJ162+AM162+AP162+AS162+AV162+AY162+BB162+BE162+BH162</f>
        <v>0</v>
      </c>
      <c r="P162" s="126">
        <f t="shared" si="776"/>
        <v>0</v>
      </c>
      <c r="Q162" s="126">
        <f t="shared" si="776"/>
        <v>0</v>
      </c>
      <c r="R162" s="62">
        <f t="shared" ref="R162:T162" si="777">IF(BK162=0,SUM(AA162+AD162+AG162+AJ162+AM162+AP162+AS162+AV162+AY162+BB162+BE162+BH162),BK162)</f>
        <v>0</v>
      </c>
      <c r="S162" s="62">
        <f t="shared" si="777"/>
        <v>0</v>
      </c>
      <c r="T162" s="62">
        <f t="shared" si="777"/>
        <v>0</v>
      </c>
      <c r="U162" s="127">
        <f t="shared" si="707"/>
        <v>16230</v>
      </c>
      <c r="V162" s="63">
        <f t="shared" si="708"/>
        <v>0</v>
      </c>
      <c r="W162" s="127">
        <f t="shared" si="709"/>
        <v>0</v>
      </c>
      <c r="X162" s="64">
        <f t="shared" ref="X162:Y162" si="778">IF(O162&gt;0,O162/K162,0)</f>
        <v>0</v>
      </c>
      <c r="Y162" s="64">
        <f t="shared" si="778"/>
        <v>0</v>
      </c>
      <c r="Z162" s="64">
        <f t="shared" si="458"/>
        <v>0</v>
      </c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  <c r="BI162" s="145"/>
      <c r="BJ162" s="145"/>
      <c r="BK162" s="145"/>
      <c r="BL162" s="145"/>
      <c r="BM162" s="145"/>
      <c r="BN162" s="326">
        <f t="shared" si="739"/>
        <v>0</v>
      </c>
      <c r="BO162" s="327">
        <f t="shared" si="740"/>
        <v>0</v>
      </c>
      <c r="BP162" s="326">
        <f t="shared" si="741"/>
        <v>0</v>
      </c>
      <c r="BQ162" s="326">
        <f t="shared" si="742"/>
        <v>16230</v>
      </c>
      <c r="BR162" s="326">
        <f t="shared" si="743"/>
        <v>0</v>
      </c>
      <c r="BS162" s="326">
        <f t="shared" si="744"/>
        <v>16230</v>
      </c>
      <c r="BT162" s="326">
        <f t="shared" si="745"/>
        <v>0</v>
      </c>
      <c r="BU162" s="326">
        <f t="shared" si="746"/>
        <v>0</v>
      </c>
      <c r="BV162" s="326">
        <f t="shared" si="747"/>
        <v>16230</v>
      </c>
      <c r="BW162" s="326">
        <f t="shared" si="748"/>
        <v>0</v>
      </c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:85" ht="15.75" customHeight="1">
      <c r="A163" s="85"/>
      <c r="B163" s="66" t="s">
        <v>407</v>
      </c>
      <c r="C163" s="54" t="s">
        <v>356</v>
      </c>
      <c r="D163" s="55" t="s">
        <v>408</v>
      </c>
      <c r="E163" s="56"/>
      <c r="F163" s="56"/>
      <c r="G163" s="56">
        <f t="shared" si="721"/>
        <v>0</v>
      </c>
      <c r="H163" s="56"/>
      <c r="I163" s="57">
        <f t="shared" si="722"/>
        <v>0</v>
      </c>
      <c r="J163" s="57">
        <f t="shared" si="723"/>
        <v>0</v>
      </c>
      <c r="K163" s="151"/>
      <c r="L163" s="151">
        <v>5168.91</v>
      </c>
      <c r="M163" s="151"/>
      <c r="N163" s="151"/>
      <c r="O163" s="61">
        <f t="shared" ref="O163:Q163" si="779">AA163+AD163+AG163+AJ163+AM163+AP163+AS163+AV163+AY163+BB163+BE163+BH163</f>
        <v>0</v>
      </c>
      <c r="P163" s="61">
        <f t="shared" si="779"/>
        <v>1287.27</v>
      </c>
      <c r="Q163" s="61">
        <f t="shared" si="779"/>
        <v>0</v>
      </c>
      <c r="R163" s="62">
        <f t="shared" ref="R163:T163" si="780">IF(BK163=0,SUM(AA163+AD163+AG163+AJ163+AM163+AP163+AS163+AV163+AY163+BB163+BE163+BH163),BK163)</f>
        <v>0</v>
      </c>
      <c r="S163" s="62">
        <f t="shared" si="780"/>
        <v>1287.27</v>
      </c>
      <c r="T163" s="62">
        <f t="shared" si="780"/>
        <v>0</v>
      </c>
      <c r="U163" s="63">
        <f t="shared" si="707"/>
        <v>0</v>
      </c>
      <c r="V163" s="63">
        <f t="shared" si="708"/>
        <v>3881.64</v>
      </c>
      <c r="W163" s="63">
        <f t="shared" si="709"/>
        <v>0</v>
      </c>
      <c r="X163" s="64">
        <f t="shared" ref="X163:Y163" si="781">IF(O163&gt;0,O163/K163,0)</f>
        <v>0</v>
      </c>
      <c r="Y163" s="64">
        <f t="shared" si="781"/>
        <v>0.2490409003058672</v>
      </c>
      <c r="Z163" s="64">
        <f t="shared" si="458"/>
        <v>0</v>
      </c>
      <c r="AA163" s="151"/>
      <c r="AB163" s="151"/>
      <c r="AC163" s="151"/>
      <c r="AD163" s="151"/>
      <c r="AE163" s="131">
        <v>495.11</v>
      </c>
      <c r="AF163" s="131"/>
      <c r="AG163" s="131"/>
      <c r="AH163" s="151">
        <v>792.16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326">
        <f t="shared" si="739"/>
        <v>0</v>
      </c>
      <c r="BO163" s="327">
        <f t="shared" si="740"/>
        <v>0</v>
      </c>
      <c r="BP163" s="326">
        <f t="shared" si="741"/>
        <v>0</v>
      </c>
      <c r="BQ163" s="326">
        <f t="shared" si="742"/>
        <v>0</v>
      </c>
      <c r="BR163" s="326">
        <f t="shared" si="743"/>
        <v>0</v>
      </c>
      <c r="BS163" s="326">
        <f t="shared" si="744"/>
        <v>0</v>
      </c>
      <c r="BT163" s="326">
        <f t="shared" si="745"/>
        <v>3881.64</v>
      </c>
      <c r="BU163" s="326">
        <f t="shared" si="746"/>
        <v>0</v>
      </c>
      <c r="BV163" s="326">
        <f t="shared" si="747"/>
        <v>0</v>
      </c>
      <c r="BW163" s="326">
        <f t="shared" si="748"/>
        <v>3881.64</v>
      </c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</row>
    <row r="164" spans="1:85" ht="15.75" customHeight="1">
      <c r="A164" s="86"/>
      <c r="B164" s="87" t="s">
        <v>409</v>
      </c>
      <c r="C164" s="54" t="s">
        <v>356</v>
      </c>
      <c r="D164" s="55" t="s">
        <v>410</v>
      </c>
      <c r="E164" s="56"/>
      <c r="F164" s="56"/>
      <c r="G164" s="56">
        <f t="shared" si="721"/>
        <v>0</v>
      </c>
      <c r="H164" s="56"/>
      <c r="I164" s="57">
        <f t="shared" si="722"/>
        <v>0</v>
      </c>
      <c r="J164" s="57">
        <f t="shared" si="723"/>
        <v>0</v>
      </c>
      <c r="K164" s="151"/>
      <c r="L164" s="151">
        <v>3406</v>
      </c>
      <c r="M164" s="151"/>
      <c r="N164" s="151"/>
      <c r="O164" s="61">
        <f t="shared" ref="O164:Q164" si="782">AA164+AD164+AG164+AJ164+AM164+AP164+AS164+AV164+AY164+BB164+BE164+BH164</f>
        <v>0</v>
      </c>
      <c r="P164" s="61">
        <f t="shared" si="782"/>
        <v>735</v>
      </c>
      <c r="Q164" s="61">
        <f t="shared" si="782"/>
        <v>0</v>
      </c>
      <c r="R164" s="62">
        <f t="shared" ref="R164:T164" si="783">IF(BK164=0,SUM(AA164+AD164+AG164+AJ164+AM164+AP164+AS164+AV164+AY164+BB164+BE164+BH164),BK164)</f>
        <v>0</v>
      </c>
      <c r="S164" s="62">
        <f t="shared" si="783"/>
        <v>735</v>
      </c>
      <c r="T164" s="62">
        <f t="shared" si="783"/>
        <v>0</v>
      </c>
      <c r="U164" s="63">
        <f t="shared" si="707"/>
        <v>0</v>
      </c>
      <c r="V164" s="63">
        <f t="shared" si="708"/>
        <v>2671</v>
      </c>
      <c r="W164" s="63">
        <f t="shared" si="709"/>
        <v>0</v>
      </c>
      <c r="X164" s="64">
        <f t="shared" ref="X164:Y164" si="784">IF(O164&gt;0,O164/K164,0)</f>
        <v>0</v>
      </c>
      <c r="Y164" s="64">
        <f t="shared" si="784"/>
        <v>0.21579565472695245</v>
      </c>
      <c r="Z164" s="64">
        <f t="shared" si="458"/>
        <v>0</v>
      </c>
      <c r="AA164" s="151"/>
      <c r="AB164" s="151"/>
      <c r="AC164" s="151"/>
      <c r="AD164" s="151"/>
      <c r="AE164" s="131">
        <v>735</v>
      </c>
      <c r="AF164" s="131"/>
      <c r="AG164" s="131"/>
      <c r="AH164" s="13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326">
        <f t="shared" si="739"/>
        <v>0</v>
      </c>
      <c r="BO164" s="327">
        <f t="shared" si="740"/>
        <v>0</v>
      </c>
      <c r="BP164" s="326">
        <f t="shared" si="741"/>
        <v>0</v>
      </c>
      <c r="BQ164" s="326">
        <f t="shared" si="742"/>
        <v>0</v>
      </c>
      <c r="BR164" s="326">
        <f t="shared" si="743"/>
        <v>0</v>
      </c>
      <c r="BS164" s="326">
        <f t="shared" si="744"/>
        <v>0</v>
      </c>
      <c r="BT164" s="326">
        <f t="shared" si="745"/>
        <v>2671</v>
      </c>
      <c r="BU164" s="326">
        <f t="shared" si="746"/>
        <v>0</v>
      </c>
      <c r="BV164" s="326">
        <f t="shared" si="747"/>
        <v>0</v>
      </c>
      <c r="BW164" s="326">
        <f t="shared" si="748"/>
        <v>2671</v>
      </c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</row>
    <row r="165" spans="1:85" ht="15.75" customHeight="1">
      <c r="A165" s="86"/>
      <c r="B165" s="87" t="s">
        <v>411</v>
      </c>
      <c r="C165" s="54" t="s">
        <v>271</v>
      </c>
      <c r="D165" s="55" t="s">
        <v>412</v>
      </c>
      <c r="E165" s="56">
        <v>72000</v>
      </c>
      <c r="F165" s="56"/>
      <c r="G165" s="56">
        <f t="shared" ref="G163:G166" si="785">E165-F165</f>
        <v>72000</v>
      </c>
      <c r="H165" s="56"/>
      <c r="I165" s="57">
        <f t="shared" ref="I163:I165" si="786">IF(G165&gt;0,K165/G165,0)</f>
        <v>0</v>
      </c>
      <c r="J165" s="57">
        <f t="shared" ref="J161:J165" si="787">IF(G165&gt;0,O165/G165,0)</f>
        <v>0</v>
      </c>
      <c r="K165" s="151"/>
      <c r="L165" s="151">
        <v>14009.9</v>
      </c>
      <c r="M165" s="151"/>
      <c r="N165" s="151"/>
      <c r="O165" s="61">
        <f t="shared" ref="O165:Q165" si="788">AA165+AD165+AG165+AJ165+AM165+AP165+AS165+AV165+AY165+BB165+BE165+BH165</f>
        <v>0</v>
      </c>
      <c r="P165" s="61">
        <f t="shared" si="788"/>
        <v>8226.18</v>
      </c>
      <c r="Q165" s="61">
        <f t="shared" si="788"/>
        <v>0</v>
      </c>
      <c r="R165" s="62">
        <f t="shared" ref="R165:T165" si="789">IF(BK165=0,SUM(AA165+AD165+AG165+AJ165+AM165+AP165+AS165+AV165+AY165+BB165+BE165+BH165),BK165)</f>
        <v>0</v>
      </c>
      <c r="S165" s="62">
        <f t="shared" si="789"/>
        <v>8226.18</v>
      </c>
      <c r="T165" s="62">
        <f t="shared" si="789"/>
        <v>0</v>
      </c>
      <c r="U165" s="63">
        <f t="shared" si="707"/>
        <v>0</v>
      </c>
      <c r="V165" s="63">
        <f t="shared" si="708"/>
        <v>5783.7199999999993</v>
      </c>
      <c r="W165" s="63">
        <f t="shared" si="709"/>
        <v>0</v>
      </c>
      <c r="X165" s="64">
        <f t="shared" ref="X165:Y165" si="790">IF(O165&gt;0,O165/K165,0)</f>
        <v>0</v>
      </c>
      <c r="Y165" s="64">
        <f t="shared" si="790"/>
        <v>0.58716907329816781</v>
      </c>
      <c r="Z165" s="64">
        <f t="shared" si="458"/>
        <v>0</v>
      </c>
      <c r="AA165" s="151"/>
      <c r="AB165" s="151"/>
      <c r="AC165" s="151"/>
      <c r="AD165" s="151"/>
      <c r="AE165" s="131">
        <f>6678.09+6678.09</f>
        <v>13356.18</v>
      </c>
      <c r="AF165" s="131"/>
      <c r="AG165" s="131"/>
      <c r="AH165" s="131">
        <v>-5130</v>
      </c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326">
        <f t="shared" si="739"/>
        <v>0</v>
      </c>
      <c r="BO165" s="327">
        <f t="shared" si="740"/>
        <v>0</v>
      </c>
      <c r="BP165" s="326">
        <f t="shared" si="741"/>
        <v>0</v>
      </c>
      <c r="BQ165" s="326">
        <f t="shared" si="742"/>
        <v>0</v>
      </c>
      <c r="BR165" s="326">
        <f t="shared" si="743"/>
        <v>0</v>
      </c>
      <c r="BS165" s="326">
        <f t="shared" si="744"/>
        <v>0</v>
      </c>
      <c r="BT165" s="326">
        <f t="shared" si="745"/>
        <v>5783.7199999999993</v>
      </c>
      <c r="BU165" s="326">
        <f t="shared" si="746"/>
        <v>0</v>
      </c>
      <c r="BV165" s="326">
        <f t="shared" si="747"/>
        <v>0</v>
      </c>
      <c r="BW165" s="326">
        <f t="shared" si="748"/>
        <v>5783.7199999999993</v>
      </c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</row>
    <row r="166" spans="1:85" ht="15.75" customHeight="1">
      <c r="A166" s="73" t="s">
        <v>413</v>
      </c>
      <c r="B166" s="156"/>
      <c r="C166" s="54" t="s">
        <v>414</v>
      </c>
      <c r="D166" s="55" t="s">
        <v>415</v>
      </c>
      <c r="E166" s="56"/>
      <c r="F166" s="56"/>
      <c r="G166" s="56">
        <f t="shared" si="785"/>
        <v>0</v>
      </c>
      <c r="H166" s="56"/>
      <c r="I166" s="57">
        <f t="shared" ref="I166" si="791">IF(G166&gt;0,K166/G166,0)</f>
        <v>0</v>
      </c>
      <c r="J166" s="57">
        <f t="shared" ref="J166" si="792">IF(G166&gt;0,O166/G166,0)</f>
        <v>0</v>
      </c>
      <c r="K166" s="151">
        <v>40752</v>
      </c>
      <c r="L166" s="150"/>
      <c r="M166" s="151"/>
      <c r="N166" s="151"/>
      <c r="O166" s="61">
        <f t="shared" ref="O166:Q166" si="793">AA166+AD166+AG166+AJ166+AM166+AP166+AS166+AV166+AY166+BB166+BE166+BH166</f>
        <v>0</v>
      </c>
      <c r="P166" s="61">
        <f t="shared" si="793"/>
        <v>0</v>
      </c>
      <c r="Q166" s="61">
        <f t="shared" si="793"/>
        <v>0</v>
      </c>
      <c r="R166" s="62">
        <f t="shared" ref="R166:T166" si="794">IF(BK166=0,SUM(AA166+AD166+AG166+AJ166+AM166+AP166+AS166+AV166+AY166+BB166+BE166+BH166),BK166)</f>
        <v>0</v>
      </c>
      <c r="S166" s="62">
        <f t="shared" si="794"/>
        <v>0</v>
      </c>
      <c r="T166" s="62">
        <f t="shared" si="794"/>
        <v>0</v>
      </c>
      <c r="U166" s="63">
        <f t="shared" si="707"/>
        <v>40752</v>
      </c>
      <c r="V166" s="63">
        <f t="shared" si="708"/>
        <v>0</v>
      </c>
      <c r="W166" s="63">
        <f t="shared" si="709"/>
        <v>0</v>
      </c>
      <c r="X166" s="64">
        <f t="shared" ref="X166:Y166" si="795">IF(O166&gt;0,O166/K166,0)</f>
        <v>0</v>
      </c>
      <c r="Y166" s="64">
        <f t="shared" si="795"/>
        <v>0</v>
      </c>
      <c r="Z166" s="64">
        <f t="shared" si="458"/>
        <v>0</v>
      </c>
      <c r="AA166" s="151"/>
      <c r="AB166" s="151"/>
      <c r="AC166" s="151"/>
      <c r="AD166" s="151"/>
      <c r="AE166" s="131"/>
      <c r="AF166" s="131"/>
      <c r="AG166" s="131"/>
      <c r="AH166" s="13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326">
        <f t="shared" si="739"/>
        <v>0</v>
      </c>
      <c r="BO166" s="327">
        <f t="shared" si="740"/>
        <v>0</v>
      </c>
      <c r="BP166" s="326">
        <f t="shared" si="741"/>
        <v>0</v>
      </c>
      <c r="BQ166" s="326">
        <f t="shared" si="742"/>
        <v>40752</v>
      </c>
      <c r="BR166" s="326">
        <f t="shared" si="743"/>
        <v>0</v>
      </c>
      <c r="BS166" s="326">
        <f t="shared" si="744"/>
        <v>40752</v>
      </c>
      <c r="BT166" s="326">
        <f t="shared" si="745"/>
        <v>0</v>
      </c>
      <c r="BU166" s="326">
        <f t="shared" si="746"/>
        <v>0</v>
      </c>
      <c r="BV166" s="326">
        <f t="shared" si="747"/>
        <v>40752</v>
      </c>
      <c r="BW166" s="326">
        <f t="shared" si="748"/>
        <v>0</v>
      </c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</row>
    <row r="167" spans="1:85" ht="15.75" customHeight="1">
      <c r="A167" s="73"/>
      <c r="B167" s="66"/>
      <c r="C167" s="54" t="s">
        <v>271</v>
      </c>
      <c r="D167" s="55" t="s">
        <v>416</v>
      </c>
      <c r="E167" s="56">
        <f>4000+24000</f>
        <v>28000</v>
      </c>
      <c r="F167" s="56"/>
      <c r="G167" s="56">
        <f>E167-F167</f>
        <v>28000</v>
      </c>
      <c r="H167" s="56"/>
      <c r="I167" s="57">
        <f t="shared" ref="I167:I212" si="796">IF(G167&gt;0,K167/G167,0)</f>
        <v>0</v>
      </c>
      <c r="J167" s="57">
        <f t="shared" ref="J167:J212" si="797">IF(G167&gt;0,O167/G167,0)</f>
        <v>0</v>
      </c>
      <c r="K167" s="151"/>
      <c r="L167" s="150"/>
      <c r="M167" s="151"/>
      <c r="N167" s="151"/>
      <c r="O167" s="61">
        <f t="shared" ref="O167:Q167" si="798">AA167+AD167+AG167+AJ167+AM167+AP167+AS167+AV167+AY167+BB167+BE167+BH167</f>
        <v>0</v>
      </c>
      <c r="P167" s="61">
        <f t="shared" si="798"/>
        <v>0</v>
      </c>
      <c r="Q167" s="61">
        <f t="shared" si="798"/>
        <v>0</v>
      </c>
      <c r="R167" s="62">
        <f t="shared" ref="R167:T167" si="799">IF(BK167=0,SUM(AA167+AD167+AG167+AJ167+AM167+AP167+AS167+AV167+AY167+BB167+BE167+BH167),BK167)</f>
        <v>0</v>
      </c>
      <c r="S167" s="62">
        <f t="shared" si="799"/>
        <v>0</v>
      </c>
      <c r="T167" s="62">
        <f t="shared" si="799"/>
        <v>0</v>
      </c>
      <c r="U167" s="63">
        <f t="shared" si="707"/>
        <v>0</v>
      </c>
      <c r="V167" s="63">
        <f t="shared" si="708"/>
        <v>0</v>
      </c>
      <c r="W167" s="63">
        <f t="shared" si="709"/>
        <v>0</v>
      </c>
      <c r="X167" s="64">
        <f t="shared" ref="X167:Y167" si="800">IF(O167&gt;0,O167/K167,0)</f>
        <v>0</v>
      </c>
      <c r="Y167" s="64">
        <f t="shared" si="800"/>
        <v>0</v>
      </c>
      <c r="Z167" s="64">
        <f t="shared" si="458"/>
        <v>0</v>
      </c>
      <c r="AA167" s="151"/>
      <c r="AB167" s="151"/>
      <c r="AC167" s="151"/>
      <c r="AD167" s="151"/>
      <c r="AE167" s="131"/>
      <c r="AF167" s="131"/>
      <c r="AG167" s="131"/>
      <c r="AH167" s="13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1"/>
      <c r="BJ167" s="151"/>
      <c r="BK167" s="151"/>
      <c r="BL167" s="151"/>
      <c r="BM167" s="151"/>
      <c r="BN167" s="326">
        <f t="shared" ref="BN167" si="801">IF(O167-BK167&gt;0,O167-BK167,0)</f>
        <v>0</v>
      </c>
      <c r="BO167" s="327">
        <f t="shared" ref="BO167" si="802">IF(Q167-BM167&gt;0,Q167-BM167,0)</f>
        <v>0</v>
      </c>
      <c r="BP167" s="326">
        <f t="shared" ref="BP167" si="803">IF(BN167+BO167&gt;0,BN167+BO167,0)</f>
        <v>0</v>
      </c>
      <c r="BQ167" s="326">
        <f t="shared" ref="BQ167" si="804">IF(U167=0,0,U167)</f>
        <v>0</v>
      </c>
      <c r="BR167" s="326">
        <f t="shared" ref="BR167" si="805">IF(W167=0,0,W167)</f>
        <v>0</v>
      </c>
      <c r="BS167" s="326">
        <f t="shared" ref="BS167" si="806">IF(BQ167+BR167&gt;0,BQ167+BR167,0)</f>
        <v>0</v>
      </c>
      <c r="BT167" s="326">
        <f t="shared" ref="BT167" si="807">IF(V167&gt;0,V167,0)</f>
        <v>0</v>
      </c>
      <c r="BU167" s="326">
        <f t="shared" ref="BU167" si="808">IF(BP167=0,0,BP167)</f>
        <v>0</v>
      </c>
      <c r="BV167" s="326">
        <f t="shared" ref="BV167" si="809">IF(BS167=0,0,BS167)</f>
        <v>0</v>
      </c>
      <c r="BW167" s="326">
        <f t="shared" ref="BW167" si="810">IF(BP167+BT167&gt;0,BP167+BT167,0)</f>
        <v>0</v>
      </c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</row>
    <row r="168" spans="1:85" ht="15.75" customHeight="1">
      <c r="A168" s="45"/>
      <c r="B168" s="107" t="s">
        <v>417</v>
      </c>
      <c r="C168" s="108"/>
      <c r="D168" s="47"/>
      <c r="E168" s="48">
        <f t="shared" ref="E168:H168" si="811">E169+E195+E200+E268+E287+E290</f>
        <v>565264.89</v>
      </c>
      <c r="F168" s="48">
        <f t="shared" si="811"/>
        <v>0</v>
      </c>
      <c r="G168" s="48">
        <f t="shared" si="811"/>
        <v>565264.89</v>
      </c>
      <c r="H168" s="48">
        <f t="shared" si="811"/>
        <v>5109945.87</v>
      </c>
      <c r="I168" s="70">
        <f t="shared" si="796"/>
        <v>2.5085584211678173E-2</v>
      </c>
      <c r="J168" s="70">
        <f t="shared" si="797"/>
        <v>1.2879625338131295E-3</v>
      </c>
      <c r="K168" s="48">
        <f t="shared" ref="K168:Q168" si="812">K169+K195+K200+K268+K287+K290</f>
        <v>14180</v>
      </c>
      <c r="L168" s="48">
        <f t="shared" si="812"/>
        <v>1739357.3299999998</v>
      </c>
      <c r="M168" s="48">
        <f t="shared" si="812"/>
        <v>0</v>
      </c>
      <c r="N168" s="48">
        <f t="shared" si="812"/>
        <v>537500.16999999993</v>
      </c>
      <c r="O168" s="48">
        <f t="shared" si="812"/>
        <v>728.04</v>
      </c>
      <c r="P168" s="48">
        <f t="shared" si="812"/>
        <v>441902.94</v>
      </c>
      <c r="Q168" s="48">
        <f t="shared" si="812"/>
        <v>107122.63</v>
      </c>
      <c r="R168" s="50">
        <f t="shared" ref="R168:T168" si="813">IF(BK168=0,SUM(AA168+AD168+AG168+AJ168+AM168+AP168+AS168+AV168+AY168+BB168+BE168+BH168),BK168)</f>
        <v>728.04</v>
      </c>
      <c r="S168" s="50">
        <f t="shared" si="813"/>
        <v>441902.94000000006</v>
      </c>
      <c r="T168" s="50">
        <f t="shared" si="813"/>
        <v>107122.63</v>
      </c>
      <c r="U168" s="51">
        <f t="shared" ref="U168:W168" si="814">U169+U195+U200+U268+U287+U290</f>
        <v>13451.96</v>
      </c>
      <c r="V168" s="51">
        <f t="shared" si="814"/>
        <v>1297454.3899999999</v>
      </c>
      <c r="W168" s="51">
        <f t="shared" si="814"/>
        <v>430377.54</v>
      </c>
      <c r="X168" s="49">
        <f t="shared" ref="X168:Y168" si="815">IF(O168&gt;0,O168/K168,0)</f>
        <v>5.1342736248236952E-2</v>
      </c>
      <c r="Y168" s="49">
        <f t="shared" si="815"/>
        <v>0.25406104448934597</v>
      </c>
      <c r="Z168" s="49">
        <f t="shared" si="458"/>
        <v>0.19929785324533017</v>
      </c>
      <c r="AA168" s="48">
        <f t="shared" ref="AA168:BW168" si="816">AA169+AA195+AA200+AA268+AA287+AA290</f>
        <v>0</v>
      </c>
      <c r="AB168" s="48">
        <f t="shared" si="816"/>
        <v>52211.55</v>
      </c>
      <c r="AC168" s="48">
        <f t="shared" si="816"/>
        <v>0</v>
      </c>
      <c r="AD168" s="48">
        <f t="shared" si="816"/>
        <v>0</v>
      </c>
      <c r="AE168" s="48">
        <f t="shared" si="816"/>
        <v>210168.14</v>
      </c>
      <c r="AF168" s="48">
        <f t="shared" si="816"/>
        <v>405.27</v>
      </c>
      <c r="AG168" s="48">
        <f t="shared" si="816"/>
        <v>728.04</v>
      </c>
      <c r="AH168" s="48">
        <f t="shared" si="816"/>
        <v>179523.25000000003</v>
      </c>
      <c r="AI168" s="48">
        <f t="shared" si="816"/>
        <v>106717.36</v>
      </c>
      <c r="AJ168" s="48">
        <f t="shared" si="816"/>
        <v>0</v>
      </c>
      <c r="AK168" s="48">
        <f t="shared" si="816"/>
        <v>0</v>
      </c>
      <c r="AL168" s="48">
        <f t="shared" si="816"/>
        <v>0</v>
      </c>
      <c r="AM168" s="48">
        <f t="shared" si="816"/>
        <v>0</v>
      </c>
      <c r="AN168" s="48">
        <f t="shared" si="816"/>
        <v>0</v>
      </c>
      <c r="AO168" s="48">
        <f t="shared" si="816"/>
        <v>0</v>
      </c>
      <c r="AP168" s="48">
        <f t="shared" si="816"/>
        <v>0</v>
      </c>
      <c r="AQ168" s="48">
        <f t="shared" si="816"/>
        <v>0</v>
      </c>
      <c r="AR168" s="48">
        <f t="shared" si="816"/>
        <v>0</v>
      </c>
      <c r="AS168" s="48">
        <f t="shared" si="816"/>
        <v>0</v>
      </c>
      <c r="AT168" s="48">
        <f t="shared" si="816"/>
        <v>0</v>
      </c>
      <c r="AU168" s="48">
        <f t="shared" si="816"/>
        <v>0</v>
      </c>
      <c r="AV168" s="48">
        <f t="shared" si="816"/>
        <v>0</v>
      </c>
      <c r="AW168" s="48">
        <f t="shared" si="816"/>
        <v>0</v>
      </c>
      <c r="AX168" s="48">
        <f t="shared" si="816"/>
        <v>0</v>
      </c>
      <c r="AY168" s="48">
        <f t="shared" si="816"/>
        <v>0</v>
      </c>
      <c r="AZ168" s="48">
        <f t="shared" si="816"/>
        <v>0</v>
      </c>
      <c r="BA168" s="48">
        <f t="shared" si="816"/>
        <v>0</v>
      </c>
      <c r="BB168" s="48">
        <f t="shared" si="816"/>
        <v>0</v>
      </c>
      <c r="BC168" s="48">
        <f t="shared" si="816"/>
        <v>0</v>
      </c>
      <c r="BD168" s="48">
        <f t="shared" si="816"/>
        <v>0</v>
      </c>
      <c r="BE168" s="48">
        <f t="shared" si="816"/>
        <v>0</v>
      </c>
      <c r="BF168" s="48">
        <f t="shared" si="816"/>
        <v>0</v>
      </c>
      <c r="BG168" s="48">
        <f t="shared" si="816"/>
        <v>0</v>
      </c>
      <c r="BH168" s="48">
        <f t="shared" si="816"/>
        <v>0</v>
      </c>
      <c r="BI168" s="48">
        <f t="shared" si="816"/>
        <v>0</v>
      </c>
      <c r="BJ168" s="48">
        <f t="shared" si="816"/>
        <v>0</v>
      </c>
      <c r="BK168" s="48">
        <f t="shared" si="816"/>
        <v>0</v>
      </c>
      <c r="BL168" s="48">
        <f t="shared" si="816"/>
        <v>0</v>
      </c>
      <c r="BM168" s="48">
        <f t="shared" si="816"/>
        <v>0</v>
      </c>
      <c r="BN168" s="48">
        <f t="shared" si="816"/>
        <v>728.04</v>
      </c>
      <c r="BO168" s="48">
        <f t="shared" si="816"/>
        <v>107122.63</v>
      </c>
      <c r="BP168" s="48">
        <f t="shared" si="816"/>
        <v>107850.67</v>
      </c>
      <c r="BQ168" s="48">
        <f t="shared" si="816"/>
        <v>13451.96</v>
      </c>
      <c r="BR168" s="48">
        <f t="shared" si="816"/>
        <v>430377.54</v>
      </c>
      <c r="BS168" s="48">
        <f t="shared" si="816"/>
        <v>443829.5</v>
      </c>
      <c r="BT168" s="48">
        <f t="shared" si="816"/>
        <v>1297454.3899999999</v>
      </c>
      <c r="BU168" s="48">
        <f t="shared" si="816"/>
        <v>107850.67</v>
      </c>
      <c r="BV168" s="48">
        <f t="shared" si="816"/>
        <v>443829.5</v>
      </c>
      <c r="BW168" s="48">
        <f t="shared" si="816"/>
        <v>1405305.06</v>
      </c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</row>
    <row r="169" spans="1:85" ht="15.75" customHeight="1">
      <c r="A169" s="109"/>
      <c r="B169" s="110"/>
      <c r="C169" s="111"/>
      <c r="D169" s="112" t="s">
        <v>311</v>
      </c>
      <c r="E169" s="113">
        <f t="shared" ref="E169:H169" si="817">SUM(E170:E194)</f>
        <v>218100</v>
      </c>
      <c r="F169" s="113">
        <f t="shared" si="817"/>
        <v>0</v>
      </c>
      <c r="G169" s="113">
        <f t="shared" si="817"/>
        <v>218100</v>
      </c>
      <c r="H169" s="113">
        <f t="shared" si="817"/>
        <v>150000</v>
      </c>
      <c r="I169" s="114">
        <f t="shared" si="796"/>
        <v>6.501604768454837E-2</v>
      </c>
      <c r="J169" s="114">
        <f t="shared" si="797"/>
        <v>3.338101788170564E-3</v>
      </c>
      <c r="K169" s="113">
        <f t="shared" ref="K169:Q169" si="818">SUM(K170:K194)</f>
        <v>14180</v>
      </c>
      <c r="L169" s="113">
        <f t="shared" si="818"/>
        <v>104203.94000000002</v>
      </c>
      <c r="M169" s="113">
        <f t="shared" si="818"/>
        <v>0</v>
      </c>
      <c r="N169" s="113">
        <f t="shared" si="818"/>
        <v>0</v>
      </c>
      <c r="O169" s="113">
        <f t="shared" si="818"/>
        <v>728.04</v>
      </c>
      <c r="P169" s="113">
        <f t="shared" si="818"/>
        <v>9528.51</v>
      </c>
      <c r="Q169" s="113">
        <f t="shared" si="818"/>
        <v>0</v>
      </c>
      <c r="R169" s="41">
        <f t="shared" ref="R169:T169" si="819">IF(BK169=0,SUM(AA169+AD169+AG169+AJ169+AM169+AP169+AS169+AV169+AY169+BB169+BE169+BH169),BK169)</f>
        <v>728.04</v>
      </c>
      <c r="S169" s="41">
        <f t="shared" si="819"/>
        <v>9528.51</v>
      </c>
      <c r="T169" s="41">
        <f t="shared" si="819"/>
        <v>0</v>
      </c>
      <c r="U169" s="115">
        <f t="shared" ref="U169:W169" si="820">SUM(U170:U194)</f>
        <v>13451.96</v>
      </c>
      <c r="V169" s="115">
        <f t="shared" si="820"/>
        <v>94675.430000000008</v>
      </c>
      <c r="W169" s="115">
        <f t="shared" si="820"/>
        <v>0</v>
      </c>
      <c r="X169" s="116">
        <f t="shared" ref="X169:Y169" si="821">IF(O169&gt;0,O169/K169,0)</f>
        <v>5.1342736248236952E-2</v>
      </c>
      <c r="Y169" s="116">
        <f t="shared" si="821"/>
        <v>9.144097622412356E-2</v>
      </c>
      <c r="Z169" s="116">
        <f t="shared" si="458"/>
        <v>0</v>
      </c>
      <c r="AA169" s="113">
        <f t="shared" ref="AA169:BW169" si="822">SUM(AA170:AA194)</f>
        <v>0</v>
      </c>
      <c r="AB169" s="113">
        <f t="shared" si="822"/>
        <v>3176.17</v>
      </c>
      <c r="AC169" s="113">
        <f t="shared" si="822"/>
        <v>0</v>
      </c>
      <c r="AD169" s="113">
        <f t="shared" si="822"/>
        <v>0</v>
      </c>
      <c r="AE169" s="113">
        <f t="shared" si="822"/>
        <v>3176.17</v>
      </c>
      <c r="AF169" s="113">
        <f t="shared" si="822"/>
        <v>0</v>
      </c>
      <c r="AG169" s="113">
        <f t="shared" si="822"/>
        <v>728.04</v>
      </c>
      <c r="AH169" s="113">
        <f t="shared" si="822"/>
        <v>3176.17</v>
      </c>
      <c r="AI169" s="113">
        <f t="shared" si="822"/>
        <v>0</v>
      </c>
      <c r="AJ169" s="113">
        <f t="shared" si="822"/>
        <v>0</v>
      </c>
      <c r="AK169" s="113">
        <f t="shared" si="822"/>
        <v>0</v>
      </c>
      <c r="AL169" s="113">
        <f t="shared" si="822"/>
        <v>0</v>
      </c>
      <c r="AM169" s="113">
        <f t="shared" si="822"/>
        <v>0</v>
      </c>
      <c r="AN169" s="113">
        <f t="shared" si="822"/>
        <v>0</v>
      </c>
      <c r="AO169" s="113">
        <f t="shared" si="822"/>
        <v>0</v>
      </c>
      <c r="AP169" s="113">
        <f t="shared" si="822"/>
        <v>0</v>
      </c>
      <c r="AQ169" s="113">
        <f t="shared" si="822"/>
        <v>0</v>
      </c>
      <c r="AR169" s="113">
        <f t="shared" si="822"/>
        <v>0</v>
      </c>
      <c r="AS169" s="113">
        <f t="shared" si="822"/>
        <v>0</v>
      </c>
      <c r="AT169" s="113">
        <f t="shared" si="822"/>
        <v>0</v>
      </c>
      <c r="AU169" s="113">
        <f t="shared" si="822"/>
        <v>0</v>
      </c>
      <c r="AV169" s="113">
        <f t="shared" si="822"/>
        <v>0</v>
      </c>
      <c r="AW169" s="113">
        <f t="shared" si="822"/>
        <v>0</v>
      </c>
      <c r="AX169" s="113">
        <f t="shared" si="822"/>
        <v>0</v>
      </c>
      <c r="AY169" s="113">
        <f t="shared" si="822"/>
        <v>0</v>
      </c>
      <c r="AZ169" s="113">
        <f t="shared" si="822"/>
        <v>0</v>
      </c>
      <c r="BA169" s="113">
        <f t="shared" si="822"/>
        <v>0</v>
      </c>
      <c r="BB169" s="113">
        <f t="shared" si="822"/>
        <v>0</v>
      </c>
      <c r="BC169" s="113">
        <f t="shared" si="822"/>
        <v>0</v>
      </c>
      <c r="BD169" s="113">
        <f t="shared" si="822"/>
        <v>0</v>
      </c>
      <c r="BE169" s="113">
        <f t="shared" si="822"/>
        <v>0</v>
      </c>
      <c r="BF169" s="113">
        <f t="shared" si="822"/>
        <v>0</v>
      </c>
      <c r="BG169" s="113">
        <f t="shared" si="822"/>
        <v>0</v>
      </c>
      <c r="BH169" s="113">
        <f t="shared" si="822"/>
        <v>0</v>
      </c>
      <c r="BI169" s="113">
        <f t="shared" si="822"/>
        <v>0</v>
      </c>
      <c r="BJ169" s="113">
        <f t="shared" si="822"/>
        <v>0</v>
      </c>
      <c r="BK169" s="113">
        <f t="shared" si="822"/>
        <v>0</v>
      </c>
      <c r="BL169" s="113">
        <f t="shared" si="822"/>
        <v>0</v>
      </c>
      <c r="BM169" s="113">
        <f t="shared" si="822"/>
        <v>0</v>
      </c>
      <c r="BN169" s="113">
        <f t="shared" si="822"/>
        <v>728.04</v>
      </c>
      <c r="BO169" s="113">
        <f t="shared" si="822"/>
        <v>0</v>
      </c>
      <c r="BP169" s="113">
        <f t="shared" si="822"/>
        <v>728.04</v>
      </c>
      <c r="BQ169" s="113">
        <f t="shared" si="822"/>
        <v>13451.96</v>
      </c>
      <c r="BR169" s="113">
        <f t="shared" si="822"/>
        <v>0</v>
      </c>
      <c r="BS169" s="113">
        <f t="shared" si="822"/>
        <v>13451.96</v>
      </c>
      <c r="BT169" s="113">
        <f t="shared" si="822"/>
        <v>94675.430000000008</v>
      </c>
      <c r="BU169" s="113">
        <f t="shared" si="822"/>
        <v>728.04</v>
      </c>
      <c r="BV169" s="113">
        <f t="shared" si="822"/>
        <v>13451.96</v>
      </c>
      <c r="BW169" s="113">
        <f t="shared" si="822"/>
        <v>95403.470000000016</v>
      </c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</row>
    <row r="170" spans="1:85" ht="15.75" customHeight="1">
      <c r="A170" s="52" t="s">
        <v>418</v>
      </c>
      <c r="B170" s="53"/>
      <c r="C170" s="54" t="s">
        <v>117</v>
      </c>
      <c r="D170" s="55" t="s">
        <v>118</v>
      </c>
      <c r="E170" s="56">
        <f>5000+2000</f>
        <v>7000</v>
      </c>
      <c r="F170" s="56"/>
      <c r="G170" s="56">
        <f t="shared" ref="G170:G194" si="823">E170-F170</f>
        <v>7000</v>
      </c>
      <c r="H170" s="56"/>
      <c r="I170" s="57">
        <f t="shared" si="796"/>
        <v>0.42857142857142855</v>
      </c>
      <c r="J170" s="57">
        <f t="shared" si="797"/>
        <v>2.9005714285714287E-2</v>
      </c>
      <c r="K170" s="58">
        <v>3000</v>
      </c>
      <c r="L170" s="58"/>
      <c r="M170" s="58"/>
      <c r="N170" s="58"/>
      <c r="O170" s="61">
        <f t="shared" ref="O170:Q170" si="824">AA170+AD170+AG170+AJ170+AM170+AP170+AS170+AV170+AY170+BB170+BE170+BH170</f>
        <v>203.04000000000002</v>
      </c>
      <c r="P170" s="61">
        <f t="shared" si="824"/>
        <v>0</v>
      </c>
      <c r="Q170" s="61">
        <f t="shared" si="824"/>
        <v>0</v>
      </c>
      <c r="R170" s="62">
        <f t="shared" ref="R170:T170" si="825">IF(BK170=0,SUM(AA170+AD170+AG170+AJ170+AM170+AP170+AS170+AV170+AY170+BB170+BE170+BH170),BK170)</f>
        <v>203.04000000000002</v>
      </c>
      <c r="S170" s="62">
        <f t="shared" si="825"/>
        <v>0</v>
      </c>
      <c r="T170" s="62">
        <f t="shared" si="825"/>
        <v>0</v>
      </c>
      <c r="U170" s="63">
        <f t="shared" ref="U170:U194" si="826">K170-O170</f>
        <v>2796.96</v>
      </c>
      <c r="V170" s="63">
        <f t="shared" ref="V170:V194" si="827">L170-P170-M170</f>
        <v>0</v>
      </c>
      <c r="W170" s="63">
        <f t="shared" ref="W170:W194" si="828">N170-Q170</f>
        <v>0</v>
      </c>
      <c r="X170" s="64">
        <f t="shared" ref="X170:Y170" si="829">IF(O170&gt;0,O170/K170,0)</f>
        <v>6.7680000000000004E-2</v>
      </c>
      <c r="Y170" s="64">
        <f t="shared" si="829"/>
        <v>0</v>
      </c>
      <c r="Z170" s="64">
        <f t="shared" si="458"/>
        <v>0</v>
      </c>
      <c r="AA170" s="58"/>
      <c r="AB170" s="58"/>
      <c r="AC170" s="58"/>
      <c r="AD170" s="58"/>
      <c r="AE170" s="65"/>
      <c r="AF170" s="65"/>
      <c r="AG170" s="65">
        <f>67.68*3</f>
        <v>203.04000000000002</v>
      </c>
      <c r="AH170" s="65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326">
        <f t="shared" ref="BN170:BN171" si="830">IF(O170-BK170&gt;0,O170-BK170,0)</f>
        <v>203.04000000000002</v>
      </c>
      <c r="BO170" s="327">
        <f t="shared" ref="BO170:BO171" si="831">IF(Q170-BM170&gt;0,Q170-BM170,0)</f>
        <v>0</v>
      </c>
      <c r="BP170" s="326">
        <f t="shared" ref="BP170:BP171" si="832">IF(BN170+BO170&gt;0,BN170+BO170,0)</f>
        <v>203.04000000000002</v>
      </c>
      <c r="BQ170" s="326">
        <f t="shared" ref="BQ170:BQ171" si="833">IF(U170=0,0,U170)</f>
        <v>2796.96</v>
      </c>
      <c r="BR170" s="326">
        <f t="shared" ref="BR170:BR171" si="834">IF(W170=0,0,W170)</f>
        <v>0</v>
      </c>
      <c r="BS170" s="326">
        <f t="shared" ref="BS170:BS171" si="835">IF(BQ170+BR170&gt;0,BQ170+BR170,0)</f>
        <v>2796.96</v>
      </c>
      <c r="BT170" s="326">
        <f t="shared" ref="BT170:BT171" si="836">IF(V170&gt;0,V170,0)</f>
        <v>0</v>
      </c>
      <c r="BU170" s="326">
        <f t="shared" ref="BU170:BU171" si="837">IF(BP170=0,0,BP170)</f>
        <v>203.04000000000002</v>
      </c>
      <c r="BV170" s="326">
        <f t="shared" ref="BV170:BV171" si="838">IF(BS170=0,0,BS170)</f>
        <v>2796.96</v>
      </c>
      <c r="BW170" s="326">
        <f t="shared" ref="BW170:BW171" si="839">IF(BP170+BT170&gt;0,BP170+BT170,0)</f>
        <v>203.04000000000002</v>
      </c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</row>
    <row r="171" spans="1:85" ht="15.75" customHeight="1">
      <c r="A171" s="52" t="s">
        <v>419</v>
      </c>
      <c r="B171" s="53"/>
      <c r="C171" s="54" t="s">
        <v>126</v>
      </c>
      <c r="D171" s="55" t="s">
        <v>420</v>
      </c>
      <c r="E171" s="56">
        <v>0</v>
      </c>
      <c r="F171" s="56"/>
      <c r="G171" s="56">
        <f t="shared" si="823"/>
        <v>0</v>
      </c>
      <c r="H171" s="56"/>
      <c r="I171" s="57">
        <f t="shared" si="796"/>
        <v>0</v>
      </c>
      <c r="J171" s="57">
        <f t="shared" si="797"/>
        <v>0</v>
      </c>
      <c r="K171" s="58">
        <v>1000</v>
      </c>
      <c r="L171" s="58"/>
      <c r="M171" s="58"/>
      <c r="N171" s="58"/>
      <c r="O171" s="61">
        <f t="shared" ref="O171:Q171" si="840">AA171+AD171+AG171+AJ171+AM171+AP171+AS171+AV171+AY171+BB171+BE171+BH171</f>
        <v>525</v>
      </c>
      <c r="P171" s="61">
        <f t="shared" si="840"/>
        <v>0</v>
      </c>
      <c r="Q171" s="61">
        <f t="shared" si="840"/>
        <v>0</v>
      </c>
      <c r="R171" s="62">
        <f t="shared" ref="R171:T171" si="841">IF(BK171=0,SUM(AA171+AD171+AG171+AJ171+AM171+AP171+AS171+AV171+AY171+BB171+BE171+BH171),BK171)</f>
        <v>525</v>
      </c>
      <c r="S171" s="62">
        <f t="shared" si="841"/>
        <v>0</v>
      </c>
      <c r="T171" s="62">
        <f t="shared" si="841"/>
        <v>0</v>
      </c>
      <c r="U171" s="63">
        <f t="shared" si="826"/>
        <v>475</v>
      </c>
      <c r="V171" s="63">
        <f t="shared" si="827"/>
        <v>0</v>
      </c>
      <c r="W171" s="63">
        <f t="shared" si="828"/>
        <v>0</v>
      </c>
      <c r="X171" s="64">
        <f t="shared" ref="X171:Y171" si="842">IF(O171&gt;0,O171/K171,0)</f>
        <v>0.52500000000000002</v>
      </c>
      <c r="Y171" s="64">
        <f t="shared" si="842"/>
        <v>0</v>
      </c>
      <c r="Z171" s="64">
        <f t="shared" si="458"/>
        <v>0</v>
      </c>
      <c r="AA171" s="58"/>
      <c r="AB171" s="58"/>
      <c r="AC171" s="58"/>
      <c r="AD171" s="58"/>
      <c r="AE171" s="65"/>
      <c r="AF171" s="65"/>
      <c r="AG171" s="65">
        <f>455+70</f>
        <v>525</v>
      </c>
      <c r="AH171" s="65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326">
        <f t="shared" si="830"/>
        <v>525</v>
      </c>
      <c r="BO171" s="327">
        <f t="shared" si="831"/>
        <v>0</v>
      </c>
      <c r="BP171" s="326">
        <f t="shared" si="832"/>
        <v>525</v>
      </c>
      <c r="BQ171" s="326">
        <f t="shared" si="833"/>
        <v>475</v>
      </c>
      <c r="BR171" s="326">
        <f t="shared" si="834"/>
        <v>0</v>
      </c>
      <c r="BS171" s="326">
        <f t="shared" si="835"/>
        <v>475</v>
      </c>
      <c r="BT171" s="326">
        <f t="shared" si="836"/>
        <v>0</v>
      </c>
      <c r="BU171" s="326">
        <f t="shared" si="837"/>
        <v>525</v>
      </c>
      <c r="BV171" s="326">
        <f t="shared" si="838"/>
        <v>475</v>
      </c>
      <c r="BW171" s="326">
        <f t="shared" si="839"/>
        <v>525</v>
      </c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</row>
    <row r="172" spans="1:85" ht="15.75" customHeight="1">
      <c r="A172" s="52"/>
      <c r="B172" s="53"/>
      <c r="C172" s="54" t="s">
        <v>128</v>
      </c>
      <c r="D172" s="55" t="s">
        <v>129</v>
      </c>
      <c r="E172" s="56">
        <v>2500</v>
      </c>
      <c r="F172" s="56"/>
      <c r="G172" s="56">
        <f t="shared" si="823"/>
        <v>2500</v>
      </c>
      <c r="H172" s="56"/>
      <c r="I172" s="57">
        <f t="shared" si="796"/>
        <v>0</v>
      </c>
      <c r="J172" s="57">
        <f t="shared" si="797"/>
        <v>0</v>
      </c>
      <c r="K172" s="58"/>
      <c r="L172" s="58"/>
      <c r="M172" s="58"/>
      <c r="N172" s="58"/>
      <c r="O172" s="61">
        <f t="shared" ref="O172:Q172" si="843">AA172+AD172+AG172+AJ172+AM172+AP172+AS172+AV172+AY172+BB172+BE172+BH172</f>
        <v>0</v>
      </c>
      <c r="P172" s="61">
        <f t="shared" si="843"/>
        <v>0</v>
      </c>
      <c r="Q172" s="61">
        <f t="shared" si="843"/>
        <v>0</v>
      </c>
      <c r="R172" s="62">
        <f t="shared" ref="R172:T172" si="844">IF(BK172=0,SUM(AA172+AD172+AG172+AJ172+AM172+AP172+AS172+AV172+AY172+BB172+BE172+BH172),BK172)</f>
        <v>0</v>
      </c>
      <c r="S172" s="62">
        <f t="shared" si="844"/>
        <v>0</v>
      </c>
      <c r="T172" s="62">
        <f t="shared" si="844"/>
        <v>0</v>
      </c>
      <c r="U172" s="63">
        <f t="shared" si="826"/>
        <v>0</v>
      </c>
      <c r="V172" s="63">
        <f t="shared" si="827"/>
        <v>0</v>
      </c>
      <c r="W172" s="63">
        <f t="shared" si="828"/>
        <v>0</v>
      </c>
      <c r="X172" s="64">
        <f t="shared" ref="X172:Y172" si="845">IF(O172&gt;0,O172/K172,0)</f>
        <v>0</v>
      </c>
      <c r="Y172" s="64">
        <f t="shared" si="845"/>
        <v>0</v>
      </c>
      <c r="Z172" s="64">
        <f t="shared" si="458"/>
        <v>0</v>
      </c>
      <c r="AA172" s="58"/>
      <c r="AB172" s="58"/>
      <c r="AC172" s="58"/>
      <c r="AD172" s="58"/>
      <c r="AE172" s="65"/>
      <c r="AF172" s="65"/>
      <c r="AG172" s="65"/>
      <c r="AH172" s="65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326">
        <f t="shared" ref="BN172:BN194" si="846">IF(O172-BK172&gt;0,O172-BK172,0)</f>
        <v>0</v>
      </c>
      <c r="BO172" s="327">
        <f t="shared" ref="BO172:BO194" si="847">IF(Q172-BM172&gt;0,Q172-BM172,0)</f>
        <v>0</v>
      </c>
      <c r="BP172" s="326">
        <f t="shared" ref="BP172:BP194" si="848">IF(BN172+BO172&gt;0,BN172+BO172,0)</f>
        <v>0</v>
      </c>
      <c r="BQ172" s="326">
        <f t="shared" ref="BQ172:BQ194" si="849">IF(U172=0,0,U172)</f>
        <v>0</v>
      </c>
      <c r="BR172" s="326">
        <f t="shared" ref="BR172:BR194" si="850">IF(W172=0,0,W172)</f>
        <v>0</v>
      </c>
      <c r="BS172" s="326">
        <f t="shared" ref="BS172:BS194" si="851">IF(BQ172+BR172&gt;0,BQ172+BR172,0)</f>
        <v>0</v>
      </c>
      <c r="BT172" s="326">
        <f t="shared" ref="BT172:BT194" si="852">IF(V172&gt;0,V172,0)</f>
        <v>0</v>
      </c>
      <c r="BU172" s="326">
        <f t="shared" ref="BU172:BU194" si="853">IF(BP172=0,0,BP172)</f>
        <v>0</v>
      </c>
      <c r="BV172" s="326">
        <f t="shared" ref="BV172:BV194" si="854">IF(BS172=0,0,BS172)</f>
        <v>0</v>
      </c>
      <c r="BW172" s="326">
        <f t="shared" ref="BW172:BW194" si="855">IF(BP172+BT172&gt;0,BP172+BT172,0)</f>
        <v>0</v>
      </c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</row>
    <row r="173" spans="1:85" ht="15.75" customHeight="1">
      <c r="A173" s="52"/>
      <c r="B173" s="53"/>
      <c r="C173" s="54" t="s">
        <v>421</v>
      </c>
      <c r="D173" s="84" t="s">
        <v>422</v>
      </c>
      <c r="E173" s="56">
        <f>5000</f>
        <v>5000</v>
      </c>
      <c r="F173" s="56"/>
      <c r="G173" s="56">
        <f t="shared" si="823"/>
        <v>5000</v>
      </c>
      <c r="H173" s="56"/>
      <c r="I173" s="57">
        <f t="shared" si="796"/>
        <v>0</v>
      </c>
      <c r="J173" s="57">
        <f t="shared" si="797"/>
        <v>0</v>
      </c>
      <c r="K173" s="58"/>
      <c r="L173" s="58"/>
      <c r="M173" s="58"/>
      <c r="N173" s="58"/>
      <c r="O173" s="61">
        <f t="shared" ref="O173:Q173" si="856">AA173+AD173+AG173+AJ173+AM173+AP173+AS173+AV173+AY173+BB173+BE173+BH173</f>
        <v>0</v>
      </c>
      <c r="P173" s="61">
        <f t="shared" si="856"/>
        <v>0</v>
      </c>
      <c r="Q173" s="61">
        <f t="shared" si="856"/>
        <v>0</v>
      </c>
      <c r="R173" s="62">
        <f t="shared" ref="R173:T173" si="857">IF(BK173=0,SUM(AA173+AD173+AG173+AJ173+AM173+AP173+AS173+AV173+AY173+BB173+BE173+BH173),BK173)</f>
        <v>0</v>
      </c>
      <c r="S173" s="62">
        <f t="shared" si="857"/>
        <v>0</v>
      </c>
      <c r="T173" s="62">
        <f t="shared" si="857"/>
        <v>0</v>
      </c>
      <c r="U173" s="63">
        <f t="shared" si="826"/>
        <v>0</v>
      </c>
      <c r="V173" s="63">
        <f t="shared" si="827"/>
        <v>0</v>
      </c>
      <c r="W173" s="63">
        <f t="shared" si="828"/>
        <v>0</v>
      </c>
      <c r="X173" s="64">
        <f t="shared" ref="X173:Y173" si="858">IF(O173&gt;0,O173/K173,0)</f>
        <v>0</v>
      </c>
      <c r="Y173" s="64">
        <f t="shared" si="858"/>
        <v>0</v>
      </c>
      <c r="Z173" s="64">
        <f t="shared" si="458"/>
        <v>0</v>
      </c>
      <c r="AA173" s="58"/>
      <c r="AB173" s="58"/>
      <c r="AC173" s="58"/>
      <c r="AD173" s="58"/>
      <c r="AE173" s="65"/>
      <c r="AF173" s="65"/>
      <c r="AG173" s="65"/>
      <c r="AH173" s="65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326">
        <f t="shared" si="846"/>
        <v>0</v>
      </c>
      <c r="BO173" s="327">
        <f t="shared" si="847"/>
        <v>0</v>
      </c>
      <c r="BP173" s="326">
        <f t="shared" si="848"/>
        <v>0</v>
      </c>
      <c r="BQ173" s="326">
        <f t="shared" si="849"/>
        <v>0</v>
      </c>
      <c r="BR173" s="326">
        <f t="shared" si="850"/>
        <v>0</v>
      </c>
      <c r="BS173" s="326">
        <f t="shared" si="851"/>
        <v>0</v>
      </c>
      <c r="BT173" s="326">
        <f t="shared" si="852"/>
        <v>0</v>
      </c>
      <c r="BU173" s="326">
        <f t="shared" si="853"/>
        <v>0</v>
      </c>
      <c r="BV173" s="326">
        <f t="shared" si="854"/>
        <v>0</v>
      </c>
      <c r="BW173" s="326">
        <f t="shared" si="855"/>
        <v>0</v>
      </c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</row>
    <row r="174" spans="1:85" ht="15.75" customHeight="1">
      <c r="A174" s="52"/>
      <c r="B174" s="53"/>
      <c r="C174" s="54" t="s">
        <v>423</v>
      </c>
      <c r="D174" s="84" t="s">
        <v>424</v>
      </c>
      <c r="E174" s="56">
        <v>10000</v>
      </c>
      <c r="F174" s="56"/>
      <c r="G174" s="56">
        <f t="shared" si="823"/>
        <v>10000</v>
      </c>
      <c r="H174" s="56"/>
      <c r="I174" s="57">
        <f t="shared" si="796"/>
        <v>0</v>
      </c>
      <c r="J174" s="57">
        <f t="shared" si="797"/>
        <v>0</v>
      </c>
      <c r="K174" s="58"/>
      <c r="L174" s="58"/>
      <c r="M174" s="58"/>
      <c r="N174" s="58"/>
      <c r="O174" s="61">
        <f t="shared" ref="O174:Q174" si="859">AA174+AD174+AG174+AJ174+AM174+AP174+AS174+AV174+AY174+BB174+BE174+BH174</f>
        <v>0</v>
      </c>
      <c r="P174" s="61">
        <f t="shared" si="859"/>
        <v>0</v>
      </c>
      <c r="Q174" s="61">
        <f t="shared" si="859"/>
        <v>0</v>
      </c>
      <c r="R174" s="62">
        <f t="shared" ref="R174:T174" si="860">IF(BK174=0,SUM(AA174+AD174+AG174+AJ174+AM174+AP174+AS174+AV174+AY174+BB174+BE174+BH174),BK174)</f>
        <v>0</v>
      </c>
      <c r="S174" s="62">
        <f t="shared" si="860"/>
        <v>0</v>
      </c>
      <c r="T174" s="62">
        <f t="shared" si="860"/>
        <v>0</v>
      </c>
      <c r="U174" s="63">
        <f t="shared" si="826"/>
        <v>0</v>
      </c>
      <c r="V174" s="63">
        <f t="shared" si="827"/>
        <v>0</v>
      </c>
      <c r="W174" s="63">
        <f t="shared" si="828"/>
        <v>0</v>
      </c>
      <c r="X174" s="64">
        <f t="shared" ref="X174:Y174" si="861">IF(O174&gt;0,O174/K174,0)</f>
        <v>0</v>
      </c>
      <c r="Y174" s="64">
        <f t="shared" si="861"/>
        <v>0</v>
      </c>
      <c r="Z174" s="64">
        <f t="shared" si="458"/>
        <v>0</v>
      </c>
      <c r="AA174" s="58"/>
      <c r="AB174" s="58"/>
      <c r="AC174" s="58"/>
      <c r="AD174" s="58"/>
      <c r="AE174" s="65"/>
      <c r="AF174" s="65"/>
      <c r="AG174" s="65"/>
      <c r="AH174" s="65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326">
        <f t="shared" si="846"/>
        <v>0</v>
      </c>
      <c r="BO174" s="327">
        <f t="shared" si="847"/>
        <v>0</v>
      </c>
      <c r="BP174" s="326">
        <f t="shared" si="848"/>
        <v>0</v>
      </c>
      <c r="BQ174" s="326">
        <f t="shared" si="849"/>
        <v>0</v>
      </c>
      <c r="BR174" s="326">
        <f t="shared" si="850"/>
        <v>0</v>
      </c>
      <c r="BS174" s="326">
        <f t="shared" si="851"/>
        <v>0</v>
      </c>
      <c r="BT174" s="326">
        <f t="shared" si="852"/>
        <v>0</v>
      </c>
      <c r="BU174" s="326">
        <f t="shared" si="853"/>
        <v>0</v>
      </c>
      <c r="BV174" s="326">
        <f t="shared" si="854"/>
        <v>0</v>
      </c>
      <c r="BW174" s="326">
        <f t="shared" si="855"/>
        <v>0</v>
      </c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</row>
    <row r="175" spans="1:85" ht="15.75" customHeight="1">
      <c r="A175" s="52"/>
      <c r="B175" s="53"/>
      <c r="C175" s="54" t="s">
        <v>134</v>
      </c>
      <c r="D175" s="84" t="s">
        <v>425</v>
      </c>
      <c r="E175" s="56">
        <v>10000</v>
      </c>
      <c r="F175" s="56"/>
      <c r="G175" s="56">
        <f t="shared" si="823"/>
        <v>10000</v>
      </c>
      <c r="H175" s="56"/>
      <c r="I175" s="57">
        <f t="shared" si="796"/>
        <v>0</v>
      </c>
      <c r="J175" s="57">
        <f t="shared" si="797"/>
        <v>0</v>
      </c>
      <c r="K175" s="58"/>
      <c r="L175" s="58"/>
      <c r="M175" s="58"/>
      <c r="N175" s="58"/>
      <c r="O175" s="61">
        <f t="shared" ref="O175:Q175" si="862">AA175+AD175+AG175+AJ175+AM175+AP175+AS175+AV175+AY175+BB175+BE175+BH175</f>
        <v>0</v>
      </c>
      <c r="P175" s="61">
        <f t="shared" si="862"/>
        <v>0</v>
      </c>
      <c r="Q175" s="61">
        <f t="shared" si="862"/>
        <v>0</v>
      </c>
      <c r="R175" s="62">
        <f t="shared" ref="R175:T175" si="863">IF(BK175=0,SUM(AA175+AD175+AG175+AJ175+AM175+AP175+AS175+AV175+AY175+BB175+BE175+BH175),BK175)</f>
        <v>0</v>
      </c>
      <c r="S175" s="62">
        <f t="shared" si="863"/>
        <v>0</v>
      </c>
      <c r="T175" s="62">
        <f t="shared" si="863"/>
        <v>0</v>
      </c>
      <c r="U175" s="63">
        <f t="shared" si="826"/>
        <v>0</v>
      </c>
      <c r="V175" s="63">
        <f t="shared" si="827"/>
        <v>0</v>
      </c>
      <c r="W175" s="63">
        <f t="shared" si="828"/>
        <v>0</v>
      </c>
      <c r="X175" s="64">
        <f t="shared" ref="X175:Y175" si="864">IF(O175&gt;0,O175/K175,0)</f>
        <v>0</v>
      </c>
      <c r="Y175" s="64">
        <f t="shared" si="864"/>
        <v>0</v>
      </c>
      <c r="Z175" s="64">
        <f t="shared" si="458"/>
        <v>0</v>
      </c>
      <c r="AA175" s="58"/>
      <c r="AB175" s="58"/>
      <c r="AC175" s="58"/>
      <c r="AD175" s="58"/>
      <c r="AE175" s="65"/>
      <c r="AF175" s="65"/>
      <c r="AG175" s="65"/>
      <c r="AH175" s="65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326">
        <f t="shared" si="846"/>
        <v>0</v>
      </c>
      <c r="BO175" s="327">
        <f t="shared" si="847"/>
        <v>0</v>
      </c>
      <c r="BP175" s="326">
        <f t="shared" si="848"/>
        <v>0</v>
      </c>
      <c r="BQ175" s="326">
        <f t="shared" si="849"/>
        <v>0</v>
      </c>
      <c r="BR175" s="326">
        <f t="shared" si="850"/>
        <v>0</v>
      </c>
      <c r="BS175" s="326">
        <f t="shared" si="851"/>
        <v>0</v>
      </c>
      <c r="BT175" s="326">
        <f t="shared" si="852"/>
        <v>0</v>
      </c>
      <c r="BU175" s="326">
        <f t="shared" si="853"/>
        <v>0</v>
      </c>
      <c r="BV175" s="326">
        <f t="shared" si="854"/>
        <v>0</v>
      </c>
      <c r="BW175" s="326">
        <f t="shared" si="855"/>
        <v>0</v>
      </c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</row>
    <row r="176" spans="1:85" ht="15.75" customHeight="1">
      <c r="A176" s="52"/>
      <c r="B176" s="53"/>
      <c r="C176" s="54" t="s">
        <v>165</v>
      </c>
      <c r="D176" s="84" t="s">
        <v>426</v>
      </c>
      <c r="E176" s="56">
        <f>8000+5000</f>
        <v>13000</v>
      </c>
      <c r="F176" s="56"/>
      <c r="G176" s="56">
        <f t="shared" si="823"/>
        <v>13000</v>
      </c>
      <c r="H176" s="56"/>
      <c r="I176" s="57">
        <f t="shared" si="796"/>
        <v>0</v>
      </c>
      <c r="J176" s="57">
        <f t="shared" si="797"/>
        <v>0</v>
      </c>
      <c r="K176" s="58"/>
      <c r="L176" s="58"/>
      <c r="M176" s="58"/>
      <c r="N176" s="58"/>
      <c r="O176" s="61">
        <f t="shared" ref="O176:Q176" si="865">AA176+AD176+AG176+AJ176+AM176+AP176+AS176+AV176+AY176+BB176+BE176+BH176</f>
        <v>0</v>
      </c>
      <c r="P176" s="61">
        <f t="shared" si="865"/>
        <v>0</v>
      </c>
      <c r="Q176" s="61">
        <f t="shared" si="865"/>
        <v>0</v>
      </c>
      <c r="R176" s="62">
        <f t="shared" ref="R176:T176" si="866">IF(BK176=0,SUM(AA176+AD176+AG176+AJ176+AM176+AP176+AS176+AV176+AY176+BB176+BE176+BH176),BK176)</f>
        <v>0</v>
      </c>
      <c r="S176" s="62">
        <f t="shared" si="866"/>
        <v>0</v>
      </c>
      <c r="T176" s="62">
        <f t="shared" si="866"/>
        <v>0</v>
      </c>
      <c r="U176" s="63">
        <f t="shared" si="826"/>
        <v>0</v>
      </c>
      <c r="V176" s="63">
        <f t="shared" si="827"/>
        <v>0</v>
      </c>
      <c r="W176" s="63">
        <f t="shared" si="828"/>
        <v>0</v>
      </c>
      <c r="X176" s="64">
        <f t="shared" ref="X176:Y176" si="867">IF(O176&gt;0,O176/K176,0)</f>
        <v>0</v>
      </c>
      <c r="Y176" s="64">
        <f t="shared" si="867"/>
        <v>0</v>
      </c>
      <c r="Z176" s="64">
        <f t="shared" si="458"/>
        <v>0</v>
      </c>
      <c r="AA176" s="58"/>
      <c r="AB176" s="58"/>
      <c r="AC176" s="58"/>
      <c r="AD176" s="58"/>
      <c r="AE176" s="65"/>
      <c r="AF176" s="65"/>
      <c r="AG176" s="65"/>
      <c r="AH176" s="65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326">
        <f t="shared" si="846"/>
        <v>0</v>
      </c>
      <c r="BO176" s="327">
        <f t="shared" si="847"/>
        <v>0</v>
      </c>
      <c r="BP176" s="326">
        <f t="shared" si="848"/>
        <v>0</v>
      </c>
      <c r="BQ176" s="326">
        <f t="shared" si="849"/>
        <v>0</v>
      </c>
      <c r="BR176" s="326">
        <f t="shared" si="850"/>
        <v>0</v>
      </c>
      <c r="BS176" s="326">
        <f t="shared" si="851"/>
        <v>0</v>
      </c>
      <c r="BT176" s="326">
        <f t="shared" si="852"/>
        <v>0</v>
      </c>
      <c r="BU176" s="326">
        <f t="shared" si="853"/>
        <v>0</v>
      </c>
      <c r="BV176" s="326">
        <f t="shared" si="854"/>
        <v>0</v>
      </c>
      <c r="BW176" s="326">
        <f t="shared" si="855"/>
        <v>0</v>
      </c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</row>
    <row r="177" spans="1:85" ht="15.75" customHeight="1">
      <c r="A177" s="52"/>
      <c r="B177" s="53"/>
      <c r="C177" s="54" t="s">
        <v>427</v>
      </c>
      <c r="D177" s="84" t="s">
        <v>428</v>
      </c>
      <c r="E177" s="56">
        <v>3000</v>
      </c>
      <c r="F177" s="56"/>
      <c r="G177" s="56">
        <f t="shared" si="823"/>
        <v>3000</v>
      </c>
      <c r="H177" s="56"/>
      <c r="I177" s="57">
        <f t="shared" si="796"/>
        <v>0</v>
      </c>
      <c r="J177" s="57">
        <f t="shared" si="797"/>
        <v>0</v>
      </c>
      <c r="K177" s="58"/>
      <c r="L177" s="58"/>
      <c r="M177" s="58"/>
      <c r="N177" s="58"/>
      <c r="O177" s="61">
        <f t="shared" ref="O177:Q177" si="868">AA177+AD177+AG177+AJ177+AM177+AP177+AS177+AV177+AY177+BB177+BE177+BH177</f>
        <v>0</v>
      </c>
      <c r="P177" s="61">
        <f t="shared" si="868"/>
        <v>0</v>
      </c>
      <c r="Q177" s="61">
        <f t="shared" si="868"/>
        <v>0</v>
      </c>
      <c r="R177" s="62">
        <f t="shared" ref="R177:T177" si="869">IF(BK177=0,SUM(AA177+AD177+AG177+AJ177+AM177+AP177+AS177+AV177+AY177+BB177+BE177+BH177),BK177)</f>
        <v>0</v>
      </c>
      <c r="S177" s="62">
        <f t="shared" si="869"/>
        <v>0</v>
      </c>
      <c r="T177" s="62">
        <f t="shared" si="869"/>
        <v>0</v>
      </c>
      <c r="U177" s="63">
        <f t="shared" si="826"/>
        <v>0</v>
      </c>
      <c r="V177" s="63">
        <f t="shared" si="827"/>
        <v>0</v>
      </c>
      <c r="W177" s="63">
        <f t="shared" si="828"/>
        <v>0</v>
      </c>
      <c r="X177" s="64">
        <f t="shared" ref="X177:Y177" si="870">IF(O177&gt;0,O177/K177,0)</f>
        <v>0</v>
      </c>
      <c r="Y177" s="64">
        <f t="shared" si="870"/>
        <v>0</v>
      </c>
      <c r="Z177" s="64">
        <f t="shared" si="458"/>
        <v>0</v>
      </c>
      <c r="AA177" s="58"/>
      <c r="AB177" s="58"/>
      <c r="AC177" s="58"/>
      <c r="AD177" s="58"/>
      <c r="AE177" s="65"/>
      <c r="AF177" s="65"/>
      <c r="AG177" s="65"/>
      <c r="AH177" s="65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326">
        <f t="shared" si="846"/>
        <v>0</v>
      </c>
      <c r="BO177" s="327">
        <f t="shared" si="847"/>
        <v>0</v>
      </c>
      <c r="BP177" s="326">
        <f t="shared" si="848"/>
        <v>0</v>
      </c>
      <c r="BQ177" s="326">
        <f t="shared" si="849"/>
        <v>0</v>
      </c>
      <c r="BR177" s="326">
        <f t="shared" si="850"/>
        <v>0</v>
      </c>
      <c r="BS177" s="326">
        <f t="shared" si="851"/>
        <v>0</v>
      </c>
      <c r="BT177" s="326">
        <f t="shared" si="852"/>
        <v>0</v>
      </c>
      <c r="BU177" s="326">
        <f t="shared" si="853"/>
        <v>0</v>
      </c>
      <c r="BV177" s="326">
        <f t="shared" si="854"/>
        <v>0</v>
      </c>
      <c r="BW177" s="326">
        <f t="shared" si="855"/>
        <v>0</v>
      </c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</row>
    <row r="178" spans="1:85" ht="15.75" customHeight="1">
      <c r="A178" s="52"/>
      <c r="B178" s="53"/>
      <c r="C178" s="54" t="s">
        <v>429</v>
      </c>
      <c r="D178" s="84" t="s">
        <v>430</v>
      </c>
      <c r="E178" s="56">
        <v>2000</v>
      </c>
      <c r="F178" s="56"/>
      <c r="G178" s="56">
        <f t="shared" si="823"/>
        <v>2000</v>
      </c>
      <c r="H178" s="56"/>
      <c r="I178" s="57">
        <f t="shared" si="796"/>
        <v>0</v>
      </c>
      <c r="J178" s="57">
        <f t="shared" si="797"/>
        <v>0</v>
      </c>
      <c r="K178" s="58"/>
      <c r="L178" s="58"/>
      <c r="M178" s="58"/>
      <c r="N178" s="58"/>
      <c r="O178" s="61">
        <f t="shared" ref="O178:Q178" si="871">AA178+AD178+AG178+AJ178+AM178+AP178+AS178+AV178+AY178+BB178+BE178+BH178</f>
        <v>0</v>
      </c>
      <c r="P178" s="61">
        <f t="shared" si="871"/>
        <v>0</v>
      </c>
      <c r="Q178" s="61">
        <f t="shared" si="871"/>
        <v>0</v>
      </c>
      <c r="R178" s="62">
        <f t="shared" ref="R178:T178" si="872">IF(BK178=0,SUM(AA178+AD178+AG178+AJ178+AM178+AP178+AS178+AV178+AY178+BB178+BE178+BH178),BK178)</f>
        <v>0</v>
      </c>
      <c r="S178" s="62">
        <f t="shared" si="872"/>
        <v>0</v>
      </c>
      <c r="T178" s="62">
        <f t="shared" si="872"/>
        <v>0</v>
      </c>
      <c r="U178" s="63">
        <f t="shared" si="826"/>
        <v>0</v>
      </c>
      <c r="V178" s="63">
        <f t="shared" si="827"/>
        <v>0</v>
      </c>
      <c r="W178" s="63">
        <f t="shared" si="828"/>
        <v>0</v>
      </c>
      <c r="X178" s="64">
        <f t="shared" ref="X178:Y178" si="873">IF(O178&gt;0,O178/K178,0)</f>
        <v>0</v>
      </c>
      <c r="Y178" s="64">
        <f t="shared" si="873"/>
        <v>0</v>
      </c>
      <c r="Z178" s="64">
        <f t="shared" si="458"/>
        <v>0</v>
      </c>
      <c r="AA178" s="58"/>
      <c r="AB178" s="58"/>
      <c r="AC178" s="58"/>
      <c r="AD178" s="58"/>
      <c r="AE178" s="65"/>
      <c r="AF178" s="65"/>
      <c r="AG178" s="65"/>
      <c r="AH178" s="65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326">
        <f t="shared" si="846"/>
        <v>0</v>
      </c>
      <c r="BO178" s="327">
        <f t="shared" si="847"/>
        <v>0</v>
      </c>
      <c r="BP178" s="326">
        <f t="shared" si="848"/>
        <v>0</v>
      </c>
      <c r="BQ178" s="326">
        <f t="shared" si="849"/>
        <v>0</v>
      </c>
      <c r="BR178" s="326">
        <f t="shared" si="850"/>
        <v>0</v>
      </c>
      <c r="BS178" s="326">
        <f t="shared" si="851"/>
        <v>0</v>
      </c>
      <c r="BT178" s="326">
        <f t="shared" si="852"/>
        <v>0</v>
      </c>
      <c r="BU178" s="326">
        <f t="shared" si="853"/>
        <v>0</v>
      </c>
      <c r="BV178" s="326">
        <f t="shared" si="854"/>
        <v>0</v>
      </c>
      <c r="BW178" s="326">
        <f t="shared" si="855"/>
        <v>0</v>
      </c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</row>
    <row r="179" spans="1:85" ht="15.75" customHeight="1">
      <c r="A179" s="52"/>
      <c r="B179" s="53"/>
      <c r="C179" s="54" t="s">
        <v>206</v>
      </c>
      <c r="D179" s="55" t="s">
        <v>431</v>
      </c>
      <c r="E179" s="56">
        <v>5000</v>
      </c>
      <c r="F179" s="56"/>
      <c r="G179" s="56">
        <f t="shared" si="823"/>
        <v>5000</v>
      </c>
      <c r="H179" s="56"/>
      <c r="I179" s="57">
        <f t="shared" si="796"/>
        <v>0</v>
      </c>
      <c r="J179" s="57">
        <f t="shared" si="797"/>
        <v>0</v>
      </c>
      <c r="K179" s="58"/>
      <c r="L179" s="58"/>
      <c r="M179" s="58"/>
      <c r="N179" s="58"/>
      <c r="O179" s="61">
        <f t="shared" ref="O179:Q179" si="874">AA179+AD179+AG179+AJ179+AM179+AP179+AS179+AV179+AY179+BB179+BE179+BH179</f>
        <v>0</v>
      </c>
      <c r="P179" s="61">
        <f t="shared" si="874"/>
        <v>0</v>
      </c>
      <c r="Q179" s="61">
        <f t="shared" si="874"/>
        <v>0</v>
      </c>
      <c r="R179" s="62">
        <f t="shared" ref="R179:T179" si="875">IF(BK179=0,SUM(AA179+AD179+AG179+AJ179+AM179+AP179+AS179+AV179+AY179+BB179+BE179+BH179),BK179)</f>
        <v>0</v>
      </c>
      <c r="S179" s="62">
        <f t="shared" si="875"/>
        <v>0</v>
      </c>
      <c r="T179" s="62">
        <f t="shared" si="875"/>
        <v>0</v>
      </c>
      <c r="U179" s="63">
        <f t="shared" si="826"/>
        <v>0</v>
      </c>
      <c r="V179" s="63">
        <f t="shared" si="827"/>
        <v>0</v>
      </c>
      <c r="W179" s="63">
        <f t="shared" si="828"/>
        <v>0</v>
      </c>
      <c r="X179" s="64">
        <f t="shared" ref="X179:Y179" si="876">IF(O179&gt;0,O179/K179,0)</f>
        <v>0</v>
      </c>
      <c r="Y179" s="64">
        <f t="shared" si="876"/>
        <v>0</v>
      </c>
      <c r="Z179" s="64">
        <f t="shared" si="458"/>
        <v>0</v>
      </c>
      <c r="AA179" s="58"/>
      <c r="AB179" s="58"/>
      <c r="AC179" s="58"/>
      <c r="AD179" s="58"/>
      <c r="AE179" s="65"/>
      <c r="AF179" s="65"/>
      <c r="AG179" s="65"/>
      <c r="AH179" s="65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326">
        <f t="shared" si="846"/>
        <v>0</v>
      </c>
      <c r="BO179" s="327">
        <f t="shared" si="847"/>
        <v>0</v>
      </c>
      <c r="BP179" s="326">
        <f t="shared" si="848"/>
        <v>0</v>
      </c>
      <c r="BQ179" s="326">
        <f t="shared" si="849"/>
        <v>0</v>
      </c>
      <c r="BR179" s="326">
        <f t="shared" si="850"/>
        <v>0</v>
      </c>
      <c r="BS179" s="326">
        <f t="shared" si="851"/>
        <v>0</v>
      </c>
      <c r="BT179" s="326">
        <f t="shared" si="852"/>
        <v>0</v>
      </c>
      <c r="BU179" s="326">
        <f t="shared" si="853"/>
        <v>0</v>
      </c>
      <c r="BV179" s="326">
        <f t="shared" si="854"/>
        <v>0</v>
      </c>
      <c r="BW179" s="326">
        <f t="shared" si="855"/>
        <v>0</v>
      </c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</row>
    <row r="180" spans="1:85" ht="15.75" customHeight="1">
      <c r="A180" s="52"/>
      <c r="B180" s="53"/>
      <c r="C180" s="54" t="s">
        <v>121</v>
      </c>
      <c r="D180" s="55" t="s">
        <v>432</v>
      </c>
      <c r="E180" s="56">
        <v>5000</v>
      </c>
      <c r="F180" s="56"/>
      <c r="G180" s="56">
        <f t="shared" si="823"/>
        <v>5000</v>
      </c>
      <c r="H180" s="56"/>
      <c r="I180" s="57">
        <f t="shared" si="796"/>
        <v>0</v>
      </c>
      <c r="J180" s="57">
        <f t="shared" si="797"/>
        <v>0</v>
      </c>
      <c r="K180" s="58"/>
      <c r="L180" s="58"/>
      <c r="M180" s="58"/>
      <c r="N180" s="58"/>
      <c r="O180" s="61">
        <f t="shared" ref="O180:Q180" si="877">AA180+AD180+AG180+AJ180+AM180+AP180+AS180+AV180+AY180+BB180+BE180+BH180</f>
        <v>0</v>
      </c>
      <c r="P180" s="61">
        <f t="shared" si="877"/>
        <v>0</v>
      </c>
      <c r="Q180" s="61">
        <f t="shared" si="877"/>
        <v>0</v>
      </c>
      <c r="R180" s="62">
        <f t="shared" ref="R180:T180" si="878">IF(BK180=0,SUM(AA180+AD180+AG180+AJ180+AM180+AP180+AS180+AV180+AY180+BB180+BE180+BH180),BK180)</f>
        <v>0</v>
      </c>
      <c r="S180" s="62">
        <f t="shared" si="878"/>
        <v>0</v>
      </c>
      <c r="T180" s="62">
        <f t="shared" si="878"/>
        <v>0</v>
      </c>
      <c r="U180" s="63">
        <f t="shared" si="826"/>
        <v>0</v>
      </c>
      <c r="V180" s="63">
        <f t="shared" si="827"/>
        <v>0</v>
      </c>
      <c r="W180" s="63">
        <f t="shared" si="828"/>
        <v>0</v>
      </c>
      <c r="X180" s="64">
        <f t="shared" ref="X180:Y180" si="879">IF(O180&gt;0,O180/K180,0)</f>
        <v>0</v>
      </c>
      <c r="Y180" s="64">
        <f t="shared" si="879"/>
        <v>0</v>
      </c>
      <c r="Z180" s="64">
        <f t="shared" si="458"/>
        <v>0</v>
      </c>
      <c r="AA180" s="58"/>
      <c r="AB180" s="58"/>
      <c r="AC180" s="58"/>
      <c r="AD180" s="58"/>
      <c r="AE180" s="65"/>
      <c r="AF180" s="65"/>
      <c r="AG180" s="65"/>
      <c r="AH180" s="65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326">
        <f t="shared" si="846"/>
        <v>0</v>
      </c>
      <c r="BO180" s="327">
        <f t="shared" si="847"/>
        <v>0</v>
      </c>
      <c r="BP180" s="326">
        <f t="shared" si="848"/>
        <v>0</v>
      </c>
      <c r="BQ180" s="326">
        <f t="shared" si="849"/>
        <v>0</v>
      </c>
      <c r="BR180" s="326">
        <f t="shared" si="850"/>
        <v>0</v>
      </c>
      <c r="BS180" s="326">
        <f t="shared" si="851"/>
        <v>0</v>
      </c>
      <c r="BT180" s="326">
        <f t="shared" si="852"/>
        <v>0</v>
      </c>
      <c r="BU180" s="326">
        <f t="shared" si="853"/>
        <v>0</v>
      </c>
      <c r="BV180" s="326">
        <f t="shared" si="854"/>
        <v>0</v>
      </c>
      <c r="BW180" s="326">
        <f t="shared" si="855"/>
        <v>0</v>
      </c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</row>
    <row r="181" spans="1:85" ht="15.75" customHeight="1">
      <c r="A181" s="52"/>
      <c r="B181" s="53"/>
      <c r="C181" s="54" t="s">
        <v>121</v>
      </c>
      <c r="D181" s="55" t="s">
        <v>433</v>
      </c>
      <c r="E181" s="56">
        <v>4000</v>
      </c>
      <c r="F181" s="56"/>
      <c r="G181" s="56">
        <f t="shared" si="823"/>
        <v>4000</v>
      </c>
      <c r="H181" s="56"/>
      <c r="I181" s="57">
        <f t="shared" si="796"/>
        <v>0</v>
      </c>
      <c r="J181" s="57">
        <f t="shared" si="797"/>
        <v>0</v>
      </c>
      <c r="K181" s="58"/>
      <c r="L181" s="58"/>
      <c r="M181" s="58"/>
      <c r="N181" s="58"/>
      <c r="O181" s="61">
        <f t="shared" ref="O181:Q181" si="880">AA181+AD181+AG181+AJ181+AM181+AP181+AS181+AV181+AY181+BB181+BE181+BH181</f>
        <v>0</v>
      </c>
      <c r="P181" s="61">
        <f t="shared" si="880"/>
        <v>0</v>
      </c>
      <c r="Q181" s="61">
        <f t="shared" si="880"/>
        <v>0</v>
      </c>
      <c r="R181" s="62">
        <f t="shared" ref="R181:T181" si="881">IF(BK181=0,SUM(AA181+AD181+AG181+AJ181+AM181+AP181+AS181+AV181+AY181+BB181+BE181+BH181),BK181)</f>
        <v>0</v>
      </c>
      <c r="S181" s="62">
        <f t="shared" si="881"/>
        <v>0</v>
      </c>
      <c r="T181" s="62">
        <f t="shared" si="881"/>
        <v>0</v>
      </c>
      <c r="U181" s="63">
        <f t="shared" si="826"/>
        <v>0</v>
      </c>
      <c r="V181" s="63">
        <f t="shared" si="827"/>
        <v>0</v>
      </c>
      <c r="W181" s="63">
        <f t="shared" si="828"/>
        <v>0</v>
      </c>
      <c r="X181" s="64">
        <f t="shared" ref="X181:Y181" si="882">IF(O181&gt;0,O181/K181,0)</f>
        <v>0</v>
      </c>
      <c r="Y181" s="64">
        <f t="shared" si="882"/>
        <v>0</v>
      </c>
      <c r="Z181" s="64">
        <f t="shared" si="458"/>
        <v>0</v>
      </c>
      <c r="AA181" s="58"/>
      <c r="AB181" s="58"/>
      <c r="AC181" s="58"/>
      <c r="AD181" s="58"/>
      <c r="AE181" s="65"/>
      <c r="AF181" s="65"/>
      <c r="AG181" s="65"/>
      <c r="AH181" s="65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326">
        <f t="shared" si="846"/>
        <v>0</v>
      </c>
      <c r="BO181" s="327">
        <f t="shared" si="847"/>
        <v>0</v>
      </c>
      <c r="BP181" s="326">
        <f t="shared" si="848"/>
        <v>0</v>
      </c>
      <c r="BQ181" s="326">
        <f t="shared" si="849"/>
        <v>0</v>
      </c>
      <c r="BR181" s="326">
        <f t="shared" si="850"/>
        <v>0</v>
      </c>
      <c r="BS181" s="326">
        <f t="shared" si="851"/>
        <v>0</v>
      </c>
      <c r="BT181" s="326">
        <f t="shared" si="852"/>
        <v>0</v>
      </c>
      <c r="BU181" s="326">
        <f t="shared" si="853"/>
        <v>0</v>
      </c>
      <c r="BV181" s="326">
        <f t="shared" si="854"/>
        <v>0</v>
      </c>
      <c r="BW181" s="326">
        <f t="shared" si="855"/>
        <v>0</v>
      </c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</row>
    <row r="182" spans="1:85" ht="15.75" customHeight="1">
      <c r="A182" s="85"/>
      <c r="B182" s="66"/>
      <c r="C182" s="54" t="s">
        <v>359</v>
      </c>
      <c r="D182" s="91" t="s">
        <v>434</v>
      </c>
      <c r="E182" s="56">
        <v>0</v>
      </c>
      <c r="F182" s="56"/>
      <c r="G182" s="56">
        <f t="shared" si="823"/>
        <v>0</v>
      </c>
      <c r="H182" s="56">
        <v>40000</v>
      </c>
      <c r="I182" s="57">
        <f t="shared" si="796"/>
        <v>0</v>
      </c>
      <c r="J182" s="57">
        <f t="shared" si="797"/>
        <v>0</v>
      </c>
      <c r="K182" s="58"/>
      <c r="L182" s="58"/>
      <c r="M182" s="58"/>
      <c r="N182" s="58"/>
      <c r="O182" s="61">
        <f t="shared" ref="O182:Q182" si="883">AA182+AD182+AG182+AJ182+AM182+AP182+AS182+AV182+AY182+BB182+BE182+BH182</f>
        <v>0</v>
      </c>
      <c r="P182" s="61">
        <f t="shared" si="883"/>
        <v>0</v>
      </c>
      <c r="Q182" s="61">
        <f t="shared" si="883"/>
        <v>0</v>
      </c>
      <c r="R182" s="62">
        <f t="shared" ref="R182:T182" si="884">IF(BK182=0,SUM(AA182+AD182+AG182+AJ182+AM182+AP182+AS182+AV182+AY182+BB182+BE182+BH182),BK182)</f>
        <v>0</v>
      </c>
      <c r="S182" s="62">
        <f t="shared" si="884"/>
        <v>0</v>
      </c>
      <c r="T182" s="62">
        <f t="shared" si="884"/>
        <v>0</v>
      </c>
      <c r="U182" s="63">
        <f t="shared" si="826"/>
        <v>0</v>
      </c>
      <c r="V182" s="63">
        <f t="shared" si="827"/>
        <v>0</v>
      </c>
      <c r="W182" s="63">
        <f t="shared" si="828"/>
        <v>0</v>
      </c>
      <c r="X182" s="64">
        <f t="shared" ref="X182:Y182" si="885">IF(O182&gt;0,O182/K182,0)</f>
        <v>0</v>
      </c>
      <c r="Y182" s="64">
        <f t="shared" si="885"/>
        <v>0</v>
      </c>
      <c r="Z182" s="64">
        <f t="shared" si="458"/>
        <v>0</v>
      </c>
      <c r="AA182" s="58"/>
      <c r="AB182" s="58"/>
      <c r="AC182" s="58"/>
      <c r="AD182" s="58"/>
      <c r="AE182" s="65"/>
      <c r="AF182" s="65"/>
      <c r="AG182" s="65"/>
      <c r="AH182" s="65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326">
        <f t="shared" si="846"/>
        <v>0</v>
      </c>
      <c r="BO182" s="327">
        <f t="shared" si="847"/>
        <v>0</v>
      </c>
      <c r="BP182" s="326">
        <f t="shared" si="848"/>
        <v>0</v>
      </c>
      <c r="BQ182" s="326">
        <f t="shared" si="849"/>
        <v>0</v>
      </c>
      <c r="BR182" s="326">
        <f t="shared" si="850"/>
        <v>0</v>
      </c>
      <c r="BS182" s="326">
        <f t="shared" si="851"/>
        <v>0</v>
      </c>
      <c r="BT182" s="326">
        <f t="shared" si="852"/>
        <v>0</v>
      </c>
      <c r="BU182" s="326">
        <f t="shared" si="853"/>
        <v>0</v>
      </c>
      <c r="BV182" s="326">
        <f t="shared" si="854"/>
        <v>0</v>
      </c>
      <c r="BW182" s="326">
        <f t="shared" si="855"/>
        <v>0</v>
      </c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</row>
    <row r="183" spans="1:85" ht="15.75" customHeight="1">
      <c r="A183" s="86"/>
      <c r="B183" s="87" t="s">
        <v>435</v>
      </c>
      <c r="C183" s="54" t="s">
        <v>208</v>
      </c>
      <c r="D183" s="95" t="s">
        <v>436</v>
      </c>
      <c r="E183" s="56">
        <v>80000</v>
      </c>
      <c r="F183" s="96"/>
      <c r="G183" s="56">
        <f t="shared" si="823"/>
        <v>80000</v>
      </c>
      <c r="H183" s="56"/>
      <c r="I183" s="57">
        <f t="shared" si="796"/>
        <v>0</v>
      </c>
      <c r="J183" s="57">
        <f t="shared" si="797"/>
        <v>0</v>
      </c>
      <c r="K183" s="58"/>
      <c r="L183" s="58">
        <v>15884.02</v>
      </c>
      <c r="M183" s="59"/>
      <c r="N183" s="59"/>
      <c r="O183" s="61">
        <f t="shared" ref="O183:Q183" si="886">AA183+AD183+AG183+AJ183+AM183+AP183+AS183+AV183+AY183+BB183+BE183+BH183</f>
        <v>0</v>
      </c>
      <c r="P183" s="61">
        <f t="shared" si="886"/>
        <v>9528.51</v>
      </c>
      <c r="Q183" s="61">
        <f t="shared" si="886"/>
        <v>0</v>
      </c>
      <c r="R183" s="62">
        <f t="shared" ref="R183:T183" si="887">IF(BK183=0,SUM(AA183+AD183+AG183+AJ183+AM183+AP183+AS183+AV183+AY183+BB183+BE183+BH183),BK183)</f>
        <v>0</v>
      </c>
      <c r="S183" s="62">
        <f t="shared" si="887"/>
        <v>9528.51</v>
      </c>
      <c r="T183" s="62">
        <f t="shared" si="887"/>
        <v>0</v>
      </c>
      <c r="U183" s="63">
        <f t="shared" si="826"/>
        <v>0</v>
      </c>
      <c r="V183" s="63">
        <f t="shared" si="827"/>
        <v>6355.51</v>
      </c>
      <c r="W183" s="63">
        <f t="shared" si="828"/>
        <v>0</v>
      </c>
      <c r="X183" s="64">
        <f t="shared" ref="X183:Y183" si="888">IF(O183&gt;0,O183/K183,0)</f>
        <v>0</v>
      </c>
      <c r="Y183" s="64">
        <f t="shared" si="888"/>
        <v>0.59988025701302317</v>
      </c>
      <c r="Z183" s="64">
        <f t="shared" si="458"/>
        <v>0</v>
      </c>
      <c r="AA183" s="58"/>
      <c r="AB183" s="58">
        <v>3176.17</v>
      </c>
      <c r="AC183" s="58"/>
      <c r="AD183" s="58"/>
      <c r="AE183" s="65">
        <v>3176.17</v>
      </c>
      <c r="AF183" s="65"/>
      <c r="AG183" s="65"/>
      <c r="AH183" s="58">
        <v>3176.17</v>
      </c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326">
        <f t="shared" si="846"/>
        <v>0</v>
      </c>
      <c r="BO183" s="327">
        <f t="shared" si="847"/>
        <v>0</v>
      </c>
      <c r="BP183" s="326">
        <f t="shared" si="848"/>
        <v>0</v>
      </c>
      <c r="BQ183" s="326">
        <f t="shared" si="849"/>
        <v>0</v>
      </c>
      <c r="BR183" s="326">
        <f t="shared" si="850"/>
        <v>0</v>
      </c>
      <c r="BS183" s="326">
        <f t="shared" si="851"/>
        <v>0</v>
      </c>
      <c r="BT183" s="326">
        <f t="shared" si="852"/>
        <v>6355.51</v>
      </c>
      <c r="BU183" s="326">
        <f t="shared" si="853"/>
        <v>0</v>
      </c>
      <c r="BV183" s="326">
        <f t="shared" si="854"/>
        <v>0</v>
      </c>
      <c r="BW183" s="326">
        <f t="shared" si="855"/>
        <v>6355.51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</row>
    <row r="184" spans="1:85" ht="15.75" customHeight="1">
      <c r="A184" s="86"/>
      <c r="B184" s="88" t="s">
        <v>437</v>
      </c>
      <c r="C184" s="54" t="s">
        <v>220</v>
      </c>
      <c r="D184" s="55" t="s">
        <v>438</v>
      </c>
      <c r="E184" s="56">
        <v>0</v>
      </c>
      <c r="F184" s="56"/>
      <c r="G184" s="56">
        <f t="shared" si="823"/>
        <v>0</v>
      </c>
      <c r="H184" s="56"/>
      <c r="I184" s="57">
        <f t="shared" si="796"/>
        <v>0</v>
      </c>
      <c r="J184" s="57">
        <f t="shared" si="797"/>
        <v>0</v>
      </c>
      <c r="K184" s="58"/>
      <c r="L184" s="58">
        <v>80063.320000000007</v>
      </c>
      <c r="M184" s="58"/>
      <c r="N184" s="58"/>
      <c r="O184" s="61">
        <f t="shared" ref="O184:Q184" si="889">AA184+AD184+AG184+AJ184+AM184+AP184+AS184+AV184+AY184+BB184+BE184+BH184</f>
        <v>0</v>
      </c>
      <c r="P184" s="61">
        <f t="shared" si="889"/>
        <v>0</v>
      </c>
      <c r="Q184" s="61">
        <f t="shared" si="889"/>
        <v>0</v>
      </c>
      <c r="R184" s="62">
        <f t="shared" ref="R184:T184" si="890">IF(BK184=0,SUM(AA184+AD184+AG184+AJ184+AM184+AP184+AS184+AV184+AY184+BB184+BE184+BH184),BK184)</f>
        <v>0</v>
      </c>
      <c r="S184" s="62">
        <f t="shared" si="890"/>
        <v>0</v>
      </c>
      <c r="T184" s="62">
        <f t="shared" si="890"/>
        <v>0</v>
      </c>
      <c r="U184" s="63">
        <f t="shared" si="826"/>
        <v>0</v>
      </c>
      <c r="V184" s="63">
        <f t="shared" si="827"/>
        <v>80063.320000000007</v>
      </c>
      <c r="W184" s="63">
        <f t="shared" si="828"/>
        <v>0</v>
      </c>
      <c r="X184" s="64">
        <f t="shared" ref="X184:Y184" si="891">IF(O184&gt;0,O184/K184,0)</f>
        <v>0</v>
      </c>
      <c r="Y184" s="64">
        <f t="shared" si="891"/>
        <v>0</v>
      </c>
      <c r="Z184" s="64">
        <f t="shared" si="458"/>
        <v>0</v>
      </c>
      <c r="AA184" s="58"/>
      <c r="AB184" s="58"/>
      <c r="AC184" s="58"/>
      <c r="AD184" s="58"/>
      <c r="AE184" s="65"/>
      <c r="AF184" s="65"/>
      <c r="AG184" s="65"/>
      <c r="AH184" s="65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326">
        <f t="shared" si="846"/>
        <v>0</v>
      </c>
      <c r="BO184" s="327">
        <f t="shared" si="847"/>
        <v>0</v>
      </c>
      <c r="BP184" s="326">
        <f t="shared" si="848"/>
        <v>0</v>
      </c>
      <c r="BQ184" s="326">
        <f t="shared" si="849"/>
        <v>0</v>
      </c>
      <c r="BR184" s="326">
        <f t="shared" si="850"/>
        <v>0</v>
      </c>
      <c r="BS184" s="326">
        <f t="shared" si="851"/>
        <v>0</v>
      </c>
      <c r="BT184" s="326">
        <f t="shared" si="852"/>
        <v>80063.320000000007</v>
      </c>
      <c r="BU184" s="326">
        <f t="shared" si="853"/>
        <v>0</v>
      </c>
      <c r="BV184" s="326">
        <f t="shared" si="854"/>
        <v>0</v>
      </c>
      <c r="BW184" s="326">
        <f t="shared" si="855"/>
        <v>80063.320000000007</v>
      </c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</row>
    <row r="185" spans="1:85" ht="15.75" customHeight="1">
      <c r="A185" s="86"/>
      <c r="B185" s="87" t="s">
        <v>439</v>
      </c>
      <c r="C185" s="54" t="s">
        <v>220</v>
      </c>
      <c r="D185" s="55" t="s">
        <v>438</v>
      </c>
      <c r="E185" s="56"/>
      <c r="F185" s="56"/>
      <c r="G185" s="56">
        <f t="shared" si="823"/>
        <v>0</v>
      </c>
      <c r="H185" s="56"/>
      <c r="I185" s="57">
        <f t="shared" si="796"/>
        <v>0</v>
      </c>
      <c r="J185" s="57">
        <f t="shared" si="797"/>
        <v>0</v>
      </c>
      <c r="K185" s="58"/>
      <c r="L185" s="58">
        <v>8256.6</v>
      </c>
      <c r="M185" s="58"/>
      <c r="N185" s="58"/>
      <c r="O185" s="61">
        <f t="shared" ref="O185:Q185" si="892">AA185+AD185+AG185+AJ185+AM185+AP185+AS185+AV185+AY185+BB185+BE185+BH185</f>
        <v>0</v>
      </c>
      <c r="P185" s="61">
        <f t="shared" si="892"/>
        <v>0</v>
      </c>
      <c r="Q185" s="61">
        <f t="shared" si="892"/>
        <v>0</v>
      </c>
      <c r="R185" s="62">
        <f t="shared" ref="R185:T185" si="893">IF(BK185=0,SUM(AA185+AD185+AG185+AJ185+AM185+AP185+AS185+AV185+AY185+BB185+BE185+BH185),BK185)</f>
        <v>0</v>
      </c>
      <c r="S185" s="62">
        <f t="shared" si="893"/>
        <v>0</v>
      </c>
      <c r="T185" s="62">
        <f t="shared" si="893"/>
        <v>0</v>
      </c>
      <c r="U185" s="63">
        <f t="shared" si="826"/>
        <v>0</v>
      </c>
      <c r="V185" s="63">
        <f t="shared" si="827"/>
        <v>8256.6</v>
      </c>
      <c r="W185" s="63">
        <f t="shared" si="828"/>
        <v>0</v>
      </c>
      <c r="X185" s="64">
        <f t="shared" ref="X185:Y185" si="894">IF(O185&gt;0,O185/K185,0)</f>
        <v>0</v>
      </c>
      <c r="Y185" s="64">
        <f t="shared" si="894"/>
        <v>0</v>
      </c>
      <c r="Z185" s="64">
        <f t="shared" si="458"/>
        <v>0</v>
      </c>
      <c r="AA185" s="58"/>
      <c r="AB185" s="58"/>
      <c r="AC185" s="58"/>
      <c r="AD185" s="58"/>
      <c r="AE185" s="65"/>
      <c r="AF185" s="65"/>
      <c r="AG185" s="65"/>
      <c r="AH185" s="65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326">
        <f t="shared" si="846"/>
        <v>0</v>
      </c>
      <c r="BO185" s="327">
        <f t="shared" si="847"/>
        <v>0</v>
      </c>
      <c r="BP185" s="326">
        <f t="shared" si="848"/>
        <v>0</v>
      </c>
      <c r="BQ185" s="326">
        <f t="shared" si="849"/>
        <v>0</v>
      </c>
      <c r="BR185" s="326">
        <f t="shared" si="850"/>
        <v>0</v>
      </c>
      <c r="BS185" s="326">
        <f t="shared" si="851"/>
        <v>0</v>
      </c>
      <c r="BT185" s="326">
        <f t="shared" si="852"/>
        <v>8256.6</v>
      </c>
      <c r="BU185" s="326">
        <f t="shared" si="853"/>
        <v>0</v>
      </c>
      <c r="BV185" s="326">
        <f t="shared" si="854"/>
        <v>0</v>
      </c>
      <c r="BW185" s="326">
        <f t="shared" si="855"/>
        <v>8256.6</v>
      </c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</row>
    <row r="186" spans="1:85" ht="15.75" customHeight="1">
      <c r="A186" s="73"/>
      <c r="B186" s="66"/>
      <c r="C186" s="54" t="s">
        <v>231</v>
      </c>
      <c r="D186" s="55" t="s">
        <v>440</v>
      </c>
      <c r="E186" s="56">
        <v>12000</v>
      </c>
      <c r="F186" s="56"/>
      <c r="G186" s="56">
        <f t="shared" si="823"/>
        <v>12000</v>
      </c>
      <c r="H186" s="56"/>
      <c r="I186" s="57">
        <f t="shared" si="796"/>
        <v>0</v>
      </c>
      <c r="J186" s="57">
        <f t="shared" si="797"/>
        <v>0</v>
      </c>
      <c r="K186" s="58"/>
      <c r="L186" s="58"/>
      <c r="M186" s="58"/>
      <c r="N186" s="58"/>
      <c r="O186" s="61">
        <f t="shared" ref="O186:Q186" si="895">AA186+AD186+AG186+AJ186+AM186+AP186+AS186+AV186+AY186+BB186+BE186+BH186</f>
        <v>0</v>
      </c>
      <c r="P186" s="61">
        <f t="shared" si="895"/>
        <v>0</v>
      </c>
      <c r="Q186" s="61">
        <f t="shared" si="895"/>
        <v>0</v>
      </c>
      <c r="R186" s="62">
        <f t="shared" ref="R186:T186" si="896">IF(BK186=0,SUM(AA186+AD186+AG186+AJ186+AM186+AP186+AS186+AV186+AY186+BB186+BE186+BH186),BK186)</f>
        <v>0</v>
      </c>
      <c r="S186" s="62">
        <f t="shared" si="896"/>
        <v>0</v>
      </c>
      <c r="T186" s="62">
        <f t="shared" si="896"/>
        <v>0</v>
      </c>
      <c r="U186" s="63">
        <f t="shared" si="826"/>
        <v>0</v>
      </c>
      <c r="V186" s="63">
        <f t="shared" si="827"/>
        <v>0</v>
      </c>
      <c r="W186" s="63">
        <f t="shared" si="828"/>
        <v>0</v>
      </c>
      <c r="X186" s="64">
        <f t="shared" ref="X186:Y186" si="897">IF(O186&gt;0,O186/K186,0)</f>
        <v>0</v>
      </c>
      <c r="Y186" s="64">
        <f t="shared" si="897"/>
        <v>0</v>
      </c>
      <c r="Z186" s="64">
        <f t="shared" si="458"/>
        <v>0</v>
      </c>
      <c r="AA186" s="58"/>
      <c r="AB186" s="58"/>
      <c r="AC186" s="58"/>
      <c r="AD186" s="58"/>
      <c r="AE186" s="65"/>
      <c r="AF186" s="65"/>
      <c r="AG186" s="65"/>
      <c r="AH186" s="65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326">
        <f t="shared" si="846"/>
        <v>0</v>
      </c>
      <c r="BO186" s="327">
        <f t="shared" si="847"/>
        <v>0</v>
      </c>
      <c r="BP186" s="326">
        <f t="shared" si="848"/>
        <v>0</v>
      </c>
      <c r="BQ186" s="326">
        <f t="shared" si="849"/>
        <v>0</v>
      </c>
      <c r="BR186" s="326">
        <f t="shared" si="850"/>
        <v>0</v>
      </c>
      <c r="BS186" s="326">
        <f t="shared" si="851"/>
        <v>0</v>
      </c>
      <c r="BT186" s="326">
        <f t="shared" si="852"/>
        <v>0</v>
      </c>
      <c r="BU186" s="326">
        <f t="shared" si="853"/>
        <v>0</v>
      </c>
      <c r="BV186" s="326">
        <f t="shared" si="854"/>
        <v>0</v>
      </c>
      <c r="BW186" s="326">
        <f t="shared" si="855"/>
        <v>0</v>
      </c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</row>
    <row r="187" spans="1:85" ht="15.75" customHeight="1">
      <c r="A187" s="52"/>
      <c r="B187" s="66"/>
      <c r="C187" s="54" t="s">
        <v>313</v>
      </c>
      <c r="D187" s="55" t="s">
        <v>441</v>
      </c>
      <c r="E187" s="56">
        <v>17600</v>
      </c>
      <c r="F187" s="56"/>
      <c r="G187" s="56">
        <f t="shared" si="823"/>
        <v>17600</v>
      </c>
      <c r="H187" s="56"/>
      <c r="I187" s="57">
        <f t="shared" si="796"/>
        <v>0</v>
      </c>
      <c r="J187" s="57">
        <f t="shared" si="797"/>
        <v>0</v>
      </c>
      <c r="K187" s="58"/>
      <c r="L187" s="58"/>
      <c r="M187" s="58"/>
      <c r="N187" s="58"/>
      <c r="O187" s="61">
        <f t="shared" ref="O187:Q187" si="898">AA187+AD187+AG187+AJ187+AM187+AP187+AS187+AV187+AY187+BB187+BE187+BH187</f>
        <v>0</v>
      </c>
      <c r="P187" s="61">
        <f t="shared" si="898"/>
        <v>0</v>
      </c>
      <c r="Q187" s="61">
        <f t="shared" si="898"/>
        <v>0</v>
      </c>
      <c r="R187" s="62">
        <f t="shared" ref="R187:T187" si="899">IF(BK187=0,SUM(AA187+AD187+AG187+AJ187+AM187+AP187+AS187+AV187+AY187+BB187+BE187+BH187),BK187)</f>
        <v>0</v>
      </c>
      <c r="S187" s="62">
        <f t="shared" si="899"/>
        <v>0</v>
      </c>
      <c r="T187" s="62">
        <f t="shared" si="899"/>
        <v>0</v>
      </c>
      <c r="U187" s="63">
        <f t="shared" si="826"/>
        <v>0</v>
      </c>
      <c r="V187" s="63">
        <f t="shared" si="827"/>
        <v>0</v>
      </c>
      <c r="W187" s="63">
        <f t="shared" si="828"/>
        <v>0</v>
      </c>
      <c r="X187" s="64">
        <f t="shared" ref="X187:Y187" si="900">IF(O187&gt;0,O187/K187,0)</f>
        <v>0</v>
      </c>
      <c r="Y187" s="64">
        <f t="shared" si="900"/>
        <v>0</v>
      </c>
      <c r="Z187" s="64">
        <f t="shared" si="458"/>
        <v>0</v>
      </c>
      <c r="AA187" s="58"/>
      <c r="AB187" s="58"/>
      <c r="AC187" s="58"/>
      <c r="AD187" s="58"/>
      <c r="AE187" s="65"/>
      <c r="AF187" s="65"/>
      <c r="AG187" s="65"/>
      <c r="AH187" s="65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326">
        <f t="shared" si="846"/>
        <v>0</v>
      </c>
      <c r="BO187" s="327">
        <f t="shared" si="847"/>
        <v>0</v>
      </c>
      <c r="BP187" s="326">
        <f t="shared" si="848"/>
        <v>0</v>
      </c>
      <c r="BQ187" s="326">
        <f t="shared" si="849"/>
        <v>0</v>
      </c>
      <c r="BR187" s="326">
        <f t="shared" si="850"/>
        <v>0</v>
      </c>
      <c r="BS187" s="326">
        <f t="shared" si="851"/>
        <v>0</v>
      </c>
      <c r="BT187" s="326">
        <f t="shared" si="852"/>
        <v>0</v>
      </c>
      <c r="BU187" s="326">
        <f t="shared" si="853"/>
        <v>0</v>
      </c>
      <c r="BV187" s="326">
        <f t="shared" si="854"/>
        <v>0</v>
      </c>
      <c r="BW187" s="326">
        <f t="shared" si="855"/>
        <v>0</v>
      </c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</row>
    <row r="188" spans="1:85" ht="15.75" customHeight="1">
      <c r="A188" s="52"/>
      <c r="B188" s="66"/>
      <c r="C188" s="54" t="s">
        <v>260</v>
      </c>
      <c r="D188" s="55" t="s">
        <v>261</v>
      </c>
      <c r="E188" s="56">
        <v>0</v>
      </c>
      <c r="F188" s="56"/>
      <c r="G188" s="56">
        <f t="shared" si="823"/>
        <v>0</v>
      </c>
      <c r="H188" s="56"/>
      <c r="I188" s="57">
        <f t="shared" si="796"/>
        <v>0</v>
      </c>
      <c r="J188" s="57">
        <f t="shared" si="797"/>
        <v>0</v>
      </c>
      <c r="K188" s="58"/>
      <c r="L188" s="58"/>
      <c r="M188" s="58"/>
      <c r="N188" s="58"/>
      <c r="O188" s="61">
        <f t="shared" ref="O188:Q188" si="901">AA188+AD188+AG188+AJ188+AM188+AP188+AS188+AV188+AY188+BB188+BE188+BH188</f>
        <v>0</v>
      </c>
      <c r="P188" s="61">
        <f t="shared" si="901"/>
        <v>0</v>
      </c>
      <c r="Q188" s="61">
        <f t="shared" si="901"/>
        <v>0</v>
      </c>
      <c r="R188" s="62">
        <f t="shared" ref="R188:T188" si="902">IF(BK188=0,SUM(AA188+AD188+AG188+AJ188+AM188+AP188+AS188+AV188+AY188+BB188+BE188+BH188),BK188)</f>
        <v>0</v>
      </c>
      <c r="S188" s="62">
        <f t="shared" si="902"/>
        <v>0</v>
      </c>
      <c r="T188" s="62">
        <f t="shared" si="902"/>
        <v>0</v>
      </c>
      <c r="U188" s="63">
        <f t="shared" si="826"/>
        <v>0</v>
      </c>
      <c r="V188" s="63">
        <f t="shared" si="827"/>
        <v>0</v>
      </c>
      <c r="W188" s="63">
        <f t="shared" si="828"/>
        <v>0</v>
      </c>
      <c r="X188" s="64">
        <f t="shared" ref="X188:Y188" si="903">IF(O188&gt;0,O188/K188,0)</f>
        <v>0</v>
      </c>
      <c r="Y188" s="64">
        <f t="shared" si="903"/>
        <v>0</v>
      </c>
      <c r="Z188" s="64">
        <f t="shared" si="458"/>
        <v>0</v>
      </c>
      <c r="AA188" s="58"/>
      <c r="AB188" s="58"/>
      <c r="AC188" s="58"/>
      <c r="AD188" s="58"/>
      <c r="AE188" s="65"/>
      <c r="AF188" s="65"/>
      <c r="AG188" s="65"/>
      <c r="AH188" s="65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326">
        <f t="shared" si="846"/>
        <v>0</v>
      </c>
      <c r="BO188" s="327">
        <f t="shared" si="847"/>
        <v>0</v>
      </c>
      <c r="BP188" s="326">
        <f t="shared" si="848"/>
        <v>0</v>
      </c>
      <c r="BQ188" s="326">
        <f t="shared" si="849"/>
        <v>0</v>
      </c>
      <c r="BR188" s="326">
        <f t="shared" si="850"/>
        <v>0</v>
      </c>
      <c r="BS188" s="326">
        <f t="shared" si="851"/>
        <v>0</v>
      </c>
      <c r="BT188" s="326">
        <f t="shared" si="852"/>
        <v>0</v>
      </c>
      <c r="BU188" s="326">
        <f t="shared" si="853"/>
        <v>0</v>
      </c>
      <c r="BV188" s="326">
        <f t="shared" si="854"/>
        <v>0</v>
      </c>
      <c r="BW188" s="326">
        <f t="shared" si="855"/>
        <v>0</v>
      </c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</row>
    <row r="189" spans="1:85" ht="15.75" customHeight="1">
      <c r="A189" s="52"/>
      <c r="B189" s="66"/>
      <c r="C189" s="54" t="s">
        <v>442</v>
      </c>
      <c r="D189" s="55" t="s">
        <v>443</v>
      </c>
      <c r="E189" s="56">
        <v>2000</v>
      </c>
      <c r="F189" s="56"/>
      <c r="G189" s="56">
        <f t="shared" si="823"/>
        <v>2000</v>
      </c>
      <c r="H189" s="56"/>
      <c r="I189" s="57">
        <f t="shared" si="796"/>
        <v>0</v>
      </c>
      <c r="J189" s="57">
        <f t="shared" si="797"/>
        <v>0</v>
      </c>
      <c r="K189" s="58"/>
      <c r="L189" s="58"/>
      <c r="M189" s="58"/>
      <c r="N189" s="58"/>
      <c r="O189" s="61">
        <f t="shared" ref="O189:Q189" si="904">AA189+AD189+AG189+AJ189+AM189+AP189+AS189+AV189+AY189+BB189+BE189+BH189</f>
        <v>0</v>
      </c>
      <c r="P189" s="61">
        <f t="shared" si="904"/>
        <v>0</v>
      </c>
      <c r="Q189" s="61">
        <f t="shared" si="904"/>
        <v>0</v>
      </c>
      <c r="R189" s="62">
        <f t="shared" ref="R189:T189" si="905">IF(BK189=0,SUM(AA189+AD189+AG189+AJ189+AM189+AP189+AS189+AV189+AY189+BB189+BE189+BH189),BK189)</f>
        <v>0</v>
      </c>
      <c r="S189" s="62">
        <f t="shared" si="905"/>
        <v>0</v>
      </c>
      <c r="T189" s="62">
        <f t="shared" si="905"/>
        <v>0</v>
      </c>
      <c r="U189" s="63">
        <f t="shared" si="826"/>
        <v>0</v>
      </c>
      <c r="V189" s="63">
        <f t="shared" si="827"/>
        <v>0</v>
      </c>
      <c r="W189" s="63">
        <f t="shared" si="828"/>
        <v>0</v>
      </c>
      <c r="X189" s="64">
        <f t="shared" ref="X189:Y189" si="906">IF(O189&gt;0,O189/K189,0)</f>
        <v>0</v>
      </c>
      <c r="Y189" s="64">
        <f t="shared" si="906"/>
        <v>0</v>
      </c>
      <c r="Z189" s="64">
        <f t="shared" si="458"/>
        <v>0</v>
      </c>
      <c r="AA189" s="58"/>
      <c r="AB189" s="58"/>
      <c r="AC189" s="58"/>
      <c r="AD189" s="58"/>
      <c r="AE189" s="65"/>
      <c r="AF189" s="65"/>
      <c r="AG189" s="65"/>
      <c r="AH189" s="65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326">
        <f t="shared" si="846"/>
        <v>0</v>
      </c>
      <c r="BO189" s="327">
        <f t="shared" si="847"/>
        <v>0</v>
      </c>
      <c r="BP189" s="326">
        <f t="shared" si="848"/>
        <v>0</v>
      </c>
      <c r="BQ189" s="326">
        <f t="shared" si="849"/>
        <v>0</v>
      </c>
      <c r="BR189" s="326">
        <f t="shared" si="850"/>
        <v>0</v>
      </c>
      <c r="BS189" s="326">
        <f t="shared" si="851"/>
        <v>0</v>
      </c>
      <c r="BT189" s="326">
        <f t="shared" si="852"/>
        <v>0</v>
      </c>
      <c r="BU189" s="326">
        <f t="shared" si="853"/>
        <v>0</v>
      </c>
      <c r="BV189" s="326">
        <f t="shared" si="854"/>
        <v>0</v>
      </c>
      <c r="BW189" s="326">
        <f t="shared" si="855"/>
        <v>0</v>
      </c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</row>
    <row r="190" spans="1:85" ht="15.75" customHeight="1">
      <c r="A190" s="52" t="s">
        <v>444</v>
      </c>
      <c r="B190" s="66"/>
      <c r="C190" s="54" t="s">
        <v>445</v>
      </c>
      <c r="D190" s="55" t="s">
        <v>446</v>
      </c>
      <c r="E190" s="56">
        <v>40000</v>
      </c>
      <c r="F190" s="56"/>
      <c r="G190" s="56">
        <f t="shared" si="823"/>
        <v>40000</v>
      </c>
      <c r="H190" s="56"/>
      <c r="I190" s="57">
        <f t="shared" si="796"/>
        <v>0.2545</v>
      </c>
      <c r="J190" s="57">
        <f t="shared" si="797"/>
        <v>0</v>
      </c>
      <c r="K190" s="58">
        <v>10180</v>
      </c>
      <c r="L190" s="58"/>
      <c r="M190" s="58"/>
      <c r="N190" s="58"/>
      <c r="O190" s="61">
        <f t="shared" ref="O190:Q190" si="907">AA190+AD190+AG190+AJ190+AM190+AP190+AS190+AV190+AY190+BB190+BE190+BH190</f>
        <v>0</v>
      </c>
      <c r="P190" s="61">
        <f t="shared" si="907"/>
        <v>0</v>
      </c>
      <c r="Q190" s="61">
        <f t="shared" si="907"/>
        <v>0</v>
      </c>
      <c r="R190" s="62">
        <f t="shared" ref="R190:T190" si="908">IF(BK190=0,SUM(AA190+AD190+AG190+AJ190+AM190+AP190+AS190+AV190+AY190+BB190+BE190+BH190),BK190)</f>
        <v>0</v>
      </c>
      <c r="S190" s="62">
        <f t="shared" si="908"/>
        <v>0</v>
      </c>
      <c r="T190" s="62">
        <f t="shared" si="908"/>
        <v>0</v>
      </c>
      <c r="U190" s="63">
        <f t="shared" si="826"/>
        <v>10180</v>
      </c>
      <c r="V190" s="63">
        <f t="shared" si="827"/>
        <v>0</v>
      </c>
      <c r="W190" s="63">
        <f t="shared" si="828"/>
        <v>0</v>
      </c>
      <c r="X190" s="64">
        <f t="shared" ref="X190:Y190" si="909">IF(O190&gt;0,O190/K190,0)</f>
        <v>0</v>
      </c>
      <c r="Y190" s="64">
        <f t="shared" si="909"/>
        <v>0</v>
      </c>
      <c r="Z190" s="64">
        <f t="shared" si="458"/>
        <v>0</v>
      </c>
      <c r="AA190" s="58"/>
      <c r="AB190" s="58"/>
      <c r="AC190" s="58"/>
      <c r="AD190" s="58"/>
      <c r="AE190" s="65"/>
      <c r="AF190" s="65"/>
      <c r="AG190" s="65"/>
      <c r="AH190" s="65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326">
        <f t="shared" si="846"/>
        <v>0</v>
      </c>
      <c r="BO190" s="327">
        <f t="shared" si="847"/>
        <v>0</v>
      </c>
      <c r="BP190" s="326">
        <f t="shared" si="848"/>
        <v>0</v>
      </c>
      <c r="BQ190" s="326">
        <f t="shared" si="849"/>
        <v>10180</v>
      </c>
      <c r="BR190" s="326">
        <f t="shared" si="850"/>
        <v>0</v>
      </c>
      <c r="BS190" s="326">
        <f t="shared" si="851"/>
        <v>10180</v>
      </c>
      <c r="BT190" s="326">
        <f t="shared" si="852"/>
        <v>0</v>
      </c>
      <c r="BU190" s="326">
        <f t="shared" si="853"/>
        <v>0</v>
      </c>
      <c r="BV190" s="326">
        <f t="shared" si="854"/>
        <v>10180</v>
      </c>
      <c r="BW190" s="326">
        <f t="shared" si="855"/>
        <v>0</v>
      </c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</row>
    <row r="191" spans="1:85" ht="15.75" customHeight="1">
      <c r="A191" s="52"/>
      <c r="B191" s="66"/>
      <c r="C191" s="54" t="s">
        <v>352</v>
      </c>
      <c r="D191" s="55" t="s">
        <v>447</v>
      </c>
      <c r="E191" s="56"/>
      <c r="F191" s="56"/>
      <c r="G191" s="56">
        <f t="shared" si="823"/>
        <v>0</v>
      </c>
      <c r="H191" s="56"/>
      <c r="I191" s="57">
        <f t="shared" si="796"/>
        <v>0</v>
      </c>
      <c r="J191" s="57">
        <f t="shared" si="797"/>
        <v>0</v>
      </c>
      <c r="K191" s="58"/>
      <c r="L191" s="58"/>
      <c r="M191" s="59"/>
      <c r="N191" s="59"/>
      <c r="O191" s="61">
        <f t="shared" ref="O191:Q191" si="910">AA191+AD191+AG191+AJ191+AM191+AP191+AS191+AV191+AY191+BB191+BE191+BH191</f>
        <v>0</v>
      </c>
      <c r="P191" s="61">
        <f t="shared" si="910"/>
        <v>0</v>
      </c>
      <c r="Q191" s="61">
        <f t="shared" si="910"/>
        <v>0</v>
      </c>
      <c r="R191" s="62">
        <f t="shared" ref="R191:T191" si="911">IF(BK191=0,SUM(AA191+AD191+AG191+AJ191+AM191+AP191+AS191+AV191+AY191+BB191+BE191+BH191),BK191)</f>
        <v>0</v>
      </c>
      <c r="S191" s="62">
        <f t="shared" si="911"/>
        <v>0</v>
      </c>
      <c r="T191" s="62">
        <f t="shared" si="911"/>
        <v>0</v>
      </c>
      <c r="U191" s="63">
        <f t="shared" si="826"/>
        <v>0</v>
      </c>
      <c r="V191" s="63">
        <f t="shared" si="827"/>
        <v>0</v>
      </c>
      <c r="W191" s="63">
        <f t="shared" si="828"/>
        <v>0</v>
      </c>
      <c r="X191" s="64">
        <f t="shared" ref="X191:Y191" si="912">IF(O191&gt;0,O191/K191,0)</f>
        <v>0</v>
      </c>
      <c r="Y191" s="64">
        <f t="shared" si="912"/>
        <v>0</v>
      </c>
      <c r="Z191" s="64">
        <f t="shared" si="458"/>
        <v>0</v>
      </c>
      <c r="AA191" s="58"/>
      <c r="AB191" s="58"/>
      <c r="AC191" s="58"/>
      <c r="AD191" s="58"/>
      <c r="AE191" s="65"/>
      <c r="AF191" s="65"/>
      <c r="AG191" s="65"/>
      <c r="AH191" s="65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326">
        <f t="shared" si="846"/>
        <v>0</v>
      </c>
      <c r="BO191" s="327">
        <f t="shared" si="847"/>
        <v>0</v>
      </c>
      <c r="BP191" s="326">
        <f t="shared" si="848"/>
        <v>0</v>
      </c>
      <c r="BQ191" s="326">
        <f t="shared" si="849"/>
        <v>0</v>
      </c>
      <c r="BR191" s="326">
        <f t="shared" si="850"/>
        <v>0</v>
      </c>
      <c r="BS191" s="326">
        <f t="shared" si="851"/>
        <v>0</v>
      </c>
      <c r="BT191" s="326">
        <f t="shared" si="852"/>
        <v>0</v>
      </c>
      <c r="BU191" s="326">
        <f t="shared" si="853"/>
        <v>0</v>
      </c>
      <c r="BV191" s="326">
        <f t="shared" si="854"/>
        <v>0</v>
      </c>
      <c r="BW191" s="326">
        <f t="shared" si="855"/>
        <v>0</v>
      </c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</row>
    <row r="192" spans="1:85" ht="15.75" customHeight="1">
      <c r="A192" s="52"/>
      <c r="B192" s="66"/>
      <c r="C192" s="54" t="s">
        <v>361</v>
      </c>
      <c r="D192" s="55" t="s">
        <v>448</v>
      </c>
      <c r="E192" s="56"/>
      <c r="F192" s="56"/>
      <c r="G192" s="56">
        <f t="shared" si="823"/>
        <v>0</v>
      </c>
      <c r="H192" s="56">
        <v>10000</v>
      </c>
      <c r="I192" s="57">
        <f t="shared" si="796"/>
        <v>0</v>
      </c>
      <c r="J192" s="57">
        <f t="shared" si="797"/>
        <v>0</v>
      </c>
      <c r="K192" s="58"/>
      <c r="L192" s="58"/>
      <c r="M192" s="59"/>
      <c r="N192" s="59"/>
      <c r="O192" s="61">
        <f t="shared" ref="O192:Q192" si="913">AA192+AD192+AG192+AJ192+AM192+AP192+AS192+AV192+AY192+BB192+BE192+BH192</f>
        <v>0</v>
      </c>
      <c r="P192" s="61">
        <f t="shared" si="913"/>
        <v>0</v>
      </c>
      <c r="Q192" s="61">
        <f t="shared" si="913"/>
        <v>0</v>
      </c>
      <c r="R192" s="62">
        <f t="shared" ref="R192:T192" si="914">IF(BK192=0,SUM(AA192+AD192+AG192+AJ192+AM192+AP192+AS192+AV192+AY192+BB192+BE192+BH192),BK192)</f>
        <v>0</v>
      </c>
      <c r="S192" s="62">
        <f t="shared" si="914"/>
        <v>0</v>
      </c>
      <c r="T192" s="62">
        <f t="shared" si="914"/>
        <v>0</v>
      </c>
      <c r="U192" s="63">
        <f t="shared" si="826"/>
        <v>0</v>
      </c>
      <c r="V192" s="63">
        <f t="shared" si="827"/>
        <v>0</v>
      </c>
      <c r="W192" s="63">
        <f t="shared" si="828"/>
        <v>0</v>
      </c>
      <c r="X192" s="64">
        <f t="shared" ref="X192:Y192" si="915">IF(O192&gt;0,O192/K192,0)</f>
        <v>0</v>
      </c>
      <c r="Y192" s="64">
        <f t="shared" si="915"/>
        <v>0</v>
      </c>
      <c r="Z192" s="64">
        <f t="shared" si="458"/>
        <v>0</v>
      </c>
      <c r="AA192" s="58"/>
      <c r="AB192" s="58"/>
      <c r="AC192" s="58"/>
      <c r="AD192" s="58"/>
      <c r="AE192" s="65"/>
      <c r="AF192" s="65"/>
      <c r="AG192" s="65"/>
      <c r="AH192" s="65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326">
        <f t="shared" si="846"/>
        <v>0</v>
      </c>
      <c r="BO192" s="327">
        <f t="shared" si="847"/>
        <v>0</v>
      </c>
      <c r="BP192" s="326">
        <f t="shared" si="848"/>
        <v>0</v>
      </c>
      <c r="BQ192" s="326">
        <f t="shared" si="849"/>
        <v>0</v>
      </c>
      <c r="BR192" s="326">
        <f t="shared" si="850"/>
        <v>0</v>
      </c>
      <c r="BS192" s="326">
        <f t="shared" si="851"/>
        <v>0</v>
      </c>
      <c r="BT192" s="326">
        <f t="shared" si="852"/>
        <v>0</v>
      </c>
      <c r="BU192" s="326">
        <f t="shared" si="853"/>
        <v>0</v>
      </c>
      <c r="BV192" s="326">
        <f t="shared" si="854"/>
        <v>0</v>
      </c>
      <c r="BW192" s="326">
        <f t="shared" si="855"/>
        <v>0</v>
      </c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</row>
    <row r="193" spans="1:85" ht="15.75" customHeight="1">
      <c r="A193" s="52"/>
      <c r="B193" s="66"/>
      <c r="C193" s="54" t="s">
        <v>449</v>
      </c>
      <c r="D193" s="55" t="s">
        <v>450</v>
      </c>
      <c r="E193" s="56"/>
      <c r="F193" s="56"/>
      <c r="G193" s="56">
        <f t="shared" si="823"/>
        <v>0</v>
      </c>
      <c r="H193" s="56">
        <v>50000</v>
      </c>
      <c r="I193" s="57">
        <f t="shared" si="796"/>
        <v>0</v>
      </c>
      <c r="J193" s="57">
        <f t="shared" si="797"/>
        <v>0</v>
      </c>
      <c r="K193" s="58"/>
      <c r="L193" s="58"/>
      <c r="M193" s="59"/>
      <c r="N193" s="59"/>
      <c r="O193" s="61">
        <f t="shared" ref="O193:Q193" si="916">AA193+AD193+AG193+AJ193+AM193+AP193+AS193+AV193+AY193+BB193+BE193+BH193</f>
        <v>0</v>
      </c>
      <c r="P193" s="61">
        <f t="shared" si="916"/>
        <v>0</v>
      </c>
      <c r="Q193" s="61">
        <f t="shared" si="916"/>
        <v>0</v>
      </c>
      <c r="R193" s="62">
        <f t="shared" ref="R193:T193" si="917">IF(BK193=0,SUM(AA193+AD193+AG193+AJ193+AM193+AP193+AS193+AV193+AY193+BB193+BE193+BH193),BK193)</f>
        <v>0</v>
      </c>
      <c r="S193" s="62">
        <f t="shared" si="917"/>
        <v>0</v>
      </c>
      <c r="T193" s="62">
        <f t="shared" si="917"/>
        <v>0</v>
      </c>
      <c r="U193" s="63">
        <f t="shared" si="826"/>
        <v>0</v>
      </c>
      <c r="V193" s="63">
        <f t="shared" si="827"/>
        <v>0</v>
      </c>
      <c r="W193" s="63">
        <f t="shared" si="828"/>
        <v>0</v>
      </c>
      <c r="X193" s="64">
        <f t="shared" ref="X193:Y193" si="918">IF(O193&gt;0,O193/K193,0)</f>
        <v>0</v>
      </c>
      <c r="Y193" s="64">
        <f t="shared" si="918"/>
        <v>0</v>
      </c>
      <c r="Z193" s="64">
        <f t="shared" si="458"/>
        <v>0</v>
      </c>
      <c r="AA193" s="58"/>
      <c r="AB193" s="58"/>
      <c r="AC193" s="58"/>
      <c r="AD193" s="58"/>
      <c r="AE193" s="65"/>
      <c r="AF193" s="65"/>
      <c r="AG193" s="65"/>
      <c r="AH193" s="65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326">
        <f t="shared" si="846"/>
        <v>0</v>
      </c>
      <c r="BO193" s="327">
        <f t="shared" si="847"/>
        <v>0</v>
      </c>
      <c r="BP193" s="326">
        <f t="shared" si="848"/>
        <v>0</v>
      </c>
      <c r="BQ193" s="326">
        <f t="shared" si="849"/>
        <v>0</v>
      </c>
      <c r="BR193" s="326">
        <f t="shared" si="850"/>
        <v>0</v>
      </c>
      <c r="BS193" s="326">
        <f t="shared" si="851"/>
        <v>0</v>
      </c>
      <c r="BT193" s="326">
        <f t="shared" si="852"/>
        <v>0</v>
      </c>
      <c r="BU193" s="326">
        <f t="shared" si="853"/>
        <v>0</v>
      </c>
      <c r="BV193" s="326">
        <f t="shared" si="854"/>
        <v>0</v>
      </c>
      <c r="BW193" s="326">
        <f t="shared" si="855"/>
        <v>0</v>
      </c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</row>
    <row r="194" spans="1:85" ht="15.75" customHeight="1">
      <c r="A194" s="157"/>
      <c r="B194" s="158"/>
      <c r="C194" s="54" t="s">
        <v>304</v>
      </c>
      <c r="D194" s="55" t="s">
        <v>451</v>
      </c>
      <c r="E194" s="125"/>
      <c r="F194" s="125"/>
      <c r="G194" s="56">
        <f t="shared" si="823"/>
        <v>0</v>
      </c>
      <c r="H194" s="56">
        <v>50000</v>
      </c>
      <c r="I194" s="57">
        <f t="shared" si="796"/>
        <v>0</v>
      </c>
      <c r="J194" s="57">
        <f t="shared" si="797"/>
        <v>0</v>
      </c>
      <c r="K194" s="120"/>
      <c r="L194" s="65"/>
      <c r="M194" s="159"/>
      <c r="N194" s="159"/>
      <c r="O194" s="61">
        <f t="shared" ref="O194:Q194" si="919">AA194+AD194+AG194+AJ194+AM194+AP194+AS194+AV194+AY194+BB194+BE194+BH194</f>
        <v>0</v>
      </c>
      <c r="P194" s="61">
        <f t="shared" si="919"/>
        <v>0</v>
      </c>
      <c r="Q194" s="61">
        <f t="shared" si="919"/>
        <v>0</v>
      </c>
      <c r="R194" s="62">
        <f t="shared" ref="R194:T194" si="920">IF(BK194=0,SUM(AA194+AD194+AG194+AJ194+AM194+AP194+AS194+AV194+AY194+BB194+BE194+BH194),BK194)</f>
        <v>0</v>
      </c>
      <c r="S194" s="62">
        <f t="shared" si="920"/>
        <v>0</v>
      </c>
      <c r="T194" s="62">
        <f t="shared" si="920"/>
        <v>0</v>
      </c>
      <c r="U194" s="63">
        <f t="shared" si="826"/>
        <v>0</v>
      </c>
      <c r="V194" s="63">
        <f t="shared" si="827"/>
        <v>0</v>
      </c>
      <c r="W194" s="63">
        <f t="shared" si="828"/>
        <v>0</v>
      </c>
      <c r="X194" s="64">
        <f t="shared" ref="X194:Y194" si="921">IF(O194&gt;0,O194/K194,0)</f>
        <v>0</v>
      </c>
      <c r="Y194" s="64">
        <f t="shared" si="921"/>
        <v>0</v>
      </c>
      <c r="Z194" s="64">
        <f t="shared" si="458"/>
        <v>0</v>
      </c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326">
        <f t="shared" si="846"/>
        <v>0</v>
      </c>
      <c r="BO194" s="327">
        <f t="shared" si="847"/>
        <v>0</v>
      </c>
      <c r="BP194" s="326">
        <f t="shared" si="848"/>
        <v>0</v>
      </c>
      <c r="BQ194" s="326">
        <f t="shared" si="849"/>
        <v>0</v>
      </c>
      <c r="BR194" s="326">
        <f t="shared" si="850"/>
        <v>0</v>
      </c>
      <c r="BS194" s="326">
        <f t="shared" si="851"/>
        <v>0</v>
      </c>
      <c r="BT194" s="326">
        <f t="shared" si="852"/>
        <v>0</v>
      </c>
      <c r="BU194" s="326">
        <f t="shared" si="853"/>
        <v>0</v>
      </c>
      <c r="BV194" s="326">
        <f t="shared" si="854"/>
        <v>0</v>
      </c>
      <c r="BW194" s="326">
        <f t="shared" si="855"/>
        <v>0</v>
      </c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</row>
    <row r="195" spans="1:85" ht="15.75" customHeight="1">
      <c r="A195" s="160"/>
      <c r="B195" s="110"/>
      <c r="C195" s="111"/>
      <c r="D195" s="112" t="s">
        <v>452</v>
      </c>
      <c r="E195" s="113">
        <f t="shared" ref="E195:H195" si="922">SUM(E196:E199)</f>
        <v>46288.65</v>
      </c>
      <c r="F195" s="113">
        <f t="shared" si="922"/>
        <v>0</v>
      </c>
      <c r="G195" s="113">
        <f t="shared" si="922"/>
        <v>46288.65</v>
      </c>
      <c r="H195" s="113">
        <f t="shared" si="922"/>
        <v>0</v>
      </c>
      <c r="I195" s="114">
        <f t="shared" si="796"/>
        <v>0</v>
      </c>
      <c r="J195" s="114">
        <f t="shared" si="797"/>
        <v>0</v>
      </c>
      <c r="K195" s="113">
        <f t="shared" ref="K195:Q195" si="923">SUM(K196:K199)</f>
        <v>0</v>
      </c>
      <c r="L195" s="113">
        <f t="shared" si="923"/>
        <v>0</v>
      </c>
      <c r="M195" s="113">
        <f t="shared" si="923"/>
        <v>0</v>
      </c>
      <c r="N195" s="113">
        <f t="shared" si="923"/>
        <v>0</v>
      </c>
      <c r="O195" s="113">
        <f t="shared" si="923"/>
        <v>0</v>
      </c>
      <c r="P195" s="113">
        <f t="shared" si="923"/>
        <v>0</v>
      </c>
      <c r="Q195" s="113">
        <f t="shared" si="923"/>
        <v>0</v>
      </c>
      <c r="R195" s="41">
        <f t="shared" ref="R195:T195" si="924">IF(BK195=0,SUM(AA195+AD195+AG195+AJ195+AM195+AP195+AS195+AV195+AY195+BB195+BE195+BH195),BK195)</f>
        <v>0</v>
      </c>
      <c r="S195" s="41">
        <f t="shared" si="924"/>
        <v>0</v>
      </c>
      <c r="T195" s="41">
        <f t="shared" si="924"/>
        <v>0</v>
      </c>
      <c r="U195" s="115">
        <f t="shared" ref="U195:W195" si="925">SUM(U196:U199)</f>
        <v>0</v>
      </c>
      <c r="V195" s="115">
        <f t="shared" si="925"/>
        <v>0</v>
      </c>
      <c r="W195" s="115">
        <f t="shared" si="925"/>
        <v>0</v>
      </c>
      <c r="X195" s="116">
        <f t="shared" ref="X195:Y195" si="926">IF(O195&gt;0,O195/K195,0)</f>
        <v>0</v>
      </c>
      <c r="Y195" s="116">
        <f t="shared" si="926"/>
        <v>0</v>
      </c>
      <c r="Z195" s="116">
        <f t="shared" si="458"/>
        <v>0</v>
      </c>
      <c r="AA195" s="113">
        <f t="shared" ref="AA195:BW195" si="927">SUM(AA196:AA199)</f>
        <v>0</v>
      </c>
      <c r="AB195" s="113">
        <f t="shared" si="927"/>
        <v>0</v>
      </c>
      <c r="AC195" s="113">
        <f t="shared" si="927"/>
        <v>0</v>
      </c>
      <c r="AD195" s="113">
        <f t="shared" si="927"/>
        <v>0</v>
      </c>
      <c r="AE195" s="113">
        <f t="shared" si="927"/>
        <v>0</v>
      </c>
      <c r="AF195" s="113">
        <f t="shared" si="927"/>
        <v>0</v>
      </c>
      <c r="AG195" s="113">
        <f t="shared" si="927"/>
        <v>0</v>
      </c>
      <c r="AH195" s="113">
        <f t="shared" si="927"/>
        <v>0</v>
      </c>
      <c r="AI195" s="113">
        <f t="shared" si="927"/>
        <v>0</v>
      </c>
      <c r="AJ195" s="113">
        <f t="shared" si="927"/>
        <v>0</v>
      </c>
      <c r="AK195" s="113">
        <f t="shared" si="927"/>
        <v>0</v>
      </c>
      <c r="AL195" s="113">
        <f t="shared" si="927"/>
        <v>0</v>
      </c>
      <c r="AM195" s="113">
        <f t="shared" si="927"/>
        <v>0</v>
      </c>
      <c r="AN195" s="113">
        <f t="shared" si="927"/>
        <v>0</v>
      </c>
      <c r="AO195" s="113">
        <f t="shared" si="927"/>
        <v>0</v>
      </c>
      <c r="AP195" s="113">
        <f t="shared" si="927"/>
        <v>0</v>
      </c>
      <c r="AQ195" s="113">
        <f t="shared" si="927"/>
        <v>0</v>
      </c>
      <c r="AR195" s="113">
        <f t="shared" si="927"/>
        <v>0</v>
      </c>
      <c r="AS195" s="113">
        <f t="shared" si="927"/>
        <v>0</v>
      </c>
      <c r="AT195" s="113">
        <f t="shared" si="927"/>
        <v>0</v>
      </c>
      <c r="AU195" s="113">
        <f t="shared" si="927"/>
        <v>0</v>
      </c>
      <c r="AV195" s="113">
        <f t="shared" si="927"/>
        <v>0</v>
      </c>
      <c r="AW195" s="113">
        <f t="shared" si="927"/>
        <v>0</v>
      </c>
      <c r="AX195" s="113">
        <f t="shared" si="927"/>
        <v>0</v>
      </c>
      <c r="AY195" s="113">
        <f t="shared" si="927"/>
        <v>0</v>
      </c>
      <c r="AZ195" s="113">
        <f t="shared" si="927"/>
        <v>0</v>
      </c>
      <c r="BA195" s="113">
        <f t="shared" si="927"/>
        <v>0</v>
      </c>
      <c r="BB195" s="113">
        <f t="shared" si="927"/>
        <v>0</v>
      </c>
      <c r="BC195" s="113">
        <f t="shared" si="927"/>
        <v>0</v>
      </c>
      <c r="BD195" s="113">
        <f t="shared" si="927"/>
        <v>0</v>
      </c>
      <c r="BE195" s="113">
        <f t="shared" si="927"/>
        <v>0</v>
      </c>
      <c r="BF195" s="113">
        <f t="shared" si="927"/>
        <v>0</v>
      </c>
      <c r="BG195" s="113">
        <f t="shared" si="927"/>
        <v>0</v>
      </c>
      <c r="BH195" s="113">
        <f t="shared" si="927"/>
        <v>0</v>
      </c>
      <c r="BI195" s="113">
        <f t="shared" si="927"/>
        <v>0</v>
      </c>
      <c r="BJ195" s="113">
        <f t="shared" si="927"/>
        <v>0</v>
      </c>
      <c r="BK195" s="113">
        <f t="shared" si="927"/>
        <v>0</v>
      </c>
      <c r="BL195" s="113">
        <f t="shared" si="927"/>
        <v>0</v>
      </c>
      <c r="BM195" s="113">
        <f t="shared" si="927"/>
        <v>0</v>
      </c>
      <c r="BN195" s="113">
        <f t="shared" si="927"/>
        <v>0</v>
      </c>
      <c r="BO195" s="113">
        <f t="shared" si="927"/>
        <v>0</v>
      </c>
      <c r="BP195" s="113">
        <f t="shared" si="927"/>
        <v>0</v>
      </c>
      <c r="BQ195" s="113">
        <f t="shared" si="927"/>
        <v>0</v>
      </c>
      <c r="BR195" s="113">
        <f t="shared" si="927"/>
        <v>0</v>
      </c>
      <c r="BS195" s="113">
        <f t="shared" si="927"/>
        <v>0</v>
      </c>
      <c r="BT195" s="113">
        <f t="shared" si="927"/>
        <v>0</v>
      </c>
      <c r="BU195" s="113">
        <f t="shared" si="927"/>
        <v>0</v>
      </c>
      <c r="BV195" s="113">
        <f t="shared" si="927"/>
        <v>0</v>
      </c>
      <c r="BW195" s="113">
        <f t="shared" si="927"/>
        <v>0</v>
      </c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</row>
    <row r="196" spans="1:85" ht="15.75" customHeight="1">
      <c r="A196" s="52"/>
      <c r="B196" s="66"/>
      <c r="C196" s="54" t="s">
        <v>117</v>
      </c>
      <c r="D196" s="55" t="s">
        <v>453</v>
      </c>
      <c r="E196" s="56">
        <v>2288.65</v>
      </c>
      <c r="F196" s="56"/>
      <c r="G196" s="56">
        <f t="shared" ref="G196:G199" si="928">E196-F196</f>
        <v>2288.65</v>
      </c>
      <c r="H196" s="56"/>
      <c r="I196" s="57">
        <f t="shared" si="796"/>
        <v>0</v>
      </c>
      <c r="J196" s="57">
        <f t="shared" si="797"/>
        <v>0</v>
      </c>
      <c r="K196" s="117"/>
      <c r="L196" s="59"/>
      <c r="M196" s="60"/>
      <c r="N196" s="60"/>
      <c r="O196" s="61">
        <f t="shared" ref="O196:Q196" si="929">AA196+AD196+AG196+AJ196+AM196+AP196+AS196+AV196+AY196+BB196+BE196+BH196</f>
        <v>0</v>
      </c>
      <c r="P196" s="61">
        <f t="shared" si="929"/>
        <v>0</v>
      </c>
      <c r="Q196" s="61">
        <f t="shared" si="929"/>
        <v>0</v>
      </c>
      <c r="R196" s="62">
        <f t="shared" ref="R196:T196" si="930">IF(BK196=0,SUM(AA196+AD196+AG196+AJ196+AM196+AP196+AS196+AV196+AY196+BB196+BE196+BH196),BK196)</f>
        <v>0</v>
      </c>
      <c r="S196" s="62">
        <f t="shared" si="930"/>
        <v>0</v>
      </c>
      <c r="T196" s="62">
        <f t="shared" si="930"/>
        <v>0</v>
      </c>
      <c r="U196" s="63">
        <f t="shared" ref="U196:U199" si="931">K196-O196</f>
        <v>0</v>
      </c>
      <c r="V196" s="63">
        <f t="shared" ref="V196:V199" si="932">L196-P196-M196</f>
        <v>0</v>
      </c>
      <c r="W196" s="63">
        <f t="shared" ref="W196:W199" si="933">N196-Q196</f>
        <v>0</v>
      </c>
      <c r="X196" s="64">
        <f t="shared" ref="X196:Y196" si="934">IF(O196&gt;0,O196/K196,0)</f>
        <v>0</v>
      </c>
      <c r="Y196" s="64">
        <f t="shared" si="934"/>
        <v>0</v>
      </c>
      <c r="Z196" s="64">
        <f t="shared" si="458"/>
        <v>0</v>
      </c>
      <c r="AA196" s="58"/>
      <c r="AB196" s="58"/>
      <c r="AC196" s="58"/>
      <c r="AD196" s="58"/>
      <c r="AE196" s="65"/>
      <c r="AF196" s="65"/>
      <c r="AG196" s="65"/>
      <c r="AH196" s="65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326">
        <f t="shared" ref="BN196" si="935">IF(O196-BK196&gt;0,O196-BK196,0)</f>
        <v>0</v>
      </c>
      <c r="BO196" s="327">
        <f t="shared" ref="BO196" si="936">IF(Q196-BM196&gt;0,Q196-BM196,0)</f>
        <v>0</v>
      </c>
      <c r="BP196" s="326">
        <f t="shared" ref="BP196" si="937">IF(BN196+BO196&gt;0,BN196+BO196,0)</f>
        <v>0</v>
      </c>
      <c r="BQ196" s="326">
        <f t="shared" ref="BQ196" si="938">IF(U196=0,0,U196)</f>
        <v>0</v>
      </c>
      <c r="BR196" s="326">
        <f t="shared" ref="BR196" si="939">IF(W196=0,0,W196)</f>
        <v>0</v>
      </c>
      <c r="BS196" s="326">
        <f t="shared" ref="BS196" si="940">IF(BQ196+BR196&gt;0,BQ196+BR196,0)</f>
        <v>0</v>
      </c>
      <c r="BT196" s="326">
        <f t="shared" ref="BT196" si="941">IF(V196&gt;0,V196,0)</f>
        <v>0</v>
      </c>
      <c r="BU196" s="326">
        <f t="shared" ref="BU196" si="942">IF(BP196=0,0,BP196)</f>
        <v>0</v>
      </c>
      <c r="BV196" s="326">
        <f t="shared" ref="BV196" si="943">IF(BS196=0,0,BS196)</f>
        <v>0</v>
      </c>
      <c r="BW196" s="326">
        <f t="shared" ref="BW196" si="944">IF(BP196+BT196&gt;0,BP196+BT196,0)</f>
        <v>0</v>
      </c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</row>
    <row r="197" spans="1:85" ht="15.75" customHeight="1">
      <c r="A197" s="52"/>
      <c r="B197" s="66"/>
      <c r="C197" s="54" t="s">
        <v>117</v>
      </c>
      <c r="D197" s="55" t="s">
        <v>454</v>
      </c>
      <c r="E197" s="56">
        <v>2000</v>
      </c>
      <c r="F197" s="56"/>
      <c r="G197" s="56">
        <f t="shared" si="928"/>
        <v>2000</v>
      </c>
      <c r="H197" s="56"/>
      <c r="I197" s="57">
        <f t="shared" si="796"/>
        <v>0</v>
      </c>
      <c r="J197" s="57">
        <f t="shared" si="797"/>
        <v>0</v>
      </c>
      <c r="K197" s="58"/>
      <c r="L197" s="59"/>
      <c r="M197" s="60"/>
      <c r="N197" s="60"/>
      <c r="O197" s="61">
        <f t="shared" ref="O197:Q197" si="945">AA197+AD197+AG197+AJ197+AM197+AP197+AS197+AV197+AY197+BB197+BE197+BH197</f>
        <v>0</v>
      </c>
      <c r="P197" s="61">
        <f t="shared" si="945"/>
        <v>0</v>
      </c>
      <c r="Q197" s="61">
        <f t="shared" si="945"/>
        <v>0</v>
      </c>
      <c r="R197" s="62">
        <f t="shared" ref="R197:T197" si="946">IF(BK197=0,SUM(AA197+AD197+AG197+AJ197+AM197+AP197+AS197+AV197+AY197+BB197+BE197+BH197),BK197)</f>
        <v>0</v>
      </c>
      <c r="S197" s="62">
        <f t="shared" si="946"/>
        <v>0</v>
      </c>
      <c r="T197" s="62">
        <f t="shared" si="946"/>
        <v>0</v>
      </c>
      <c r="U197" s="63">
        <f t="shared" si="931"/>
        <v>0</v>
      </c>
      <c r="V197" s="63">
        <f t="shared" si="932"/>
        <v>0</v>
      </c>
      <c r="W197" s="63">
        <f t="shared" si="933"/>
        <v>0</v>
      </c>
      <c r="X197" s="64">
        <f t="shared" ref="X197:Y197" si="947">IF(O197&gt;0,O197/K197,0)</f>
        <v>0</v>
      </c>
      <c r="Y197" s="64">
        <f t="shared" si="947"/>
        <v>0</v>
      </c>
      <c r="Z197" s="64">
        <f t="shared" si="458"/>
        <v>0</v>
      </c>
      <c r="AA197" s="58"/>
      <c r="AB197" s="58"/>
      <c r="AC197" s="58"/>
      <c r="AD197" s="58"/>
      <c r="AE197" s="65"/>
      <c r="AF197" s="65"/>
      <c r="AG197" s="65"/>
      <c r="AH197" s="65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326">
        <f t="shared" ref="BN197:BN199" si="948">IF(O197-BK197&gt;0,O197-BK197,0)</f>
        <v>0</v>
      </c>
      <c r="BO197" s="327">
        <f t="shared" ref="BO197:BO199" si="949">IF(Q197-BM197&gt;0,Q197-BM197,0)</f>
        <v>0</v>
      </c>
      <c r="BP197" s="326">
        <f t="shared" ref="BP197:BP199" si="950">IF(BN197+BO197&gt;0,BN197+BO197,0)</f>
        <v>0</v>
      </c>
      <c r="BQ197" s="326">
        <f t="shared" ref="BQ197:BQ199" si="951">IF(U197=0,0,U197)</f>
        <v>0</v>
      </c>
      <c r="BR197" s="326">
        <f t="shared" ref="BR197:BR199" si="952">IF(W197=0,0,W197)</f>
        <v>0</v>
      </c>
      <c r="BS197" s="326">
        <f t="shared" ref="BS197:BS199" si="953">IF(BQ197+BR197&gt;0,BQ197+BR197,0)</f>
        <v>0</v>
      </c>
      <c r="BT197" s="326">
        <f t="shared" ref="BT197:BT199" si="954">IF(V197&gt;0,V197,0)</f>
        <v>0</v>
      </c>
      <c r="BU197" s="326">
        <f t="shared" ref="BU197:BU199" si="955">IF(BP197=0,0,BP197)</f>
        <v>0</v>
      </c>
      <c r="BV197" s="326">
        <f t="shared" ref="BV197:BV199" si="956">IF(BS197=0,0,BS197)</f>
        <v>0</v>
      </c>
      <c r="BW197" s="326">
        <f t="shared" ref="BW197:BW199" si="957">IF(BP197+BT197&gt;0,BP197+BT197,0)</f>
        <v>0</v>
      </c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</row>
    <row r="198" spans="1:85" ht="15.75" customHeight="1">
      <c r="A198" s="52"/>
      <c r="B198" s="66"/>
      <c r="C198" s="54" t="s">
        <v>455</v>
      </c>
      <c r="D198" s="91" t="s">
        <v>456</v>
      </c>
      <c r="E198" s="56">
        <v>30000</v>
      </c>
      <c r="F198" s="56"/>
      <c r="G198" s="56">
        <f t="shared" si="928"/>
        <v>30000</v>
      </c>
      <c r="H198" s="56"/>
      <c r="I198" s="57">
        <f t="shared" si="796"/>
        <v>0</v>
      </c>
      <c r="J198" s="57">
        <f t="shared" si="797"/>
        <v>0</v>
      </c>
      <c r="K198" s="58"/>
      <c r="L198" s="59"/>
      <c r="M198" s="60"/>
      <c r="N198" s="60"/>
      <c r="O198" s="61">
        <f t="shared" ref="O198:Q198" si="958">AA198+AD198+AG198+AJ198+AM198+AP198+AS198+AV198+AY198+BB198+BE198+BH198</f>
        <v>0</v>
      </c>
      <c r="P198" s="61">
        <f t="shared" si="958"/>
        <v>0</v>
      </c>
      <c r="Q198" s="61">
        <f t="shared" si="958"/>
        <v>0</v>
      </c>
      <c r="R198" s="62">
        <f t="shared" ref="R198:T198" si="959">IF(BK198=0,SUM(AA198+AD198+AG198+AJ198+AM198+AP198+AS198+AV198+AY198+BB198+BE198+BH198),BK198)</f>
        <v>0</v>
      </c>
      <c r="S198" s="62">
        <f t="shared" si="959"/>
        <v>0</v>
      </c>
      <c r="T198" s="62">
        <f t="shared" si="959"/>
        <v>0</v>
      </c>
      <c r="U198" s="63">
        <f t="shared" si="931"/>
        <v>0</v>
      </c>
      <c r="V198" s="63">
        <f t="shared" si="932"/>
        <v>0</v>
      </c>
      <c r="W198" s="63">
        <f t="shared" si="933"/>
        <v>0</v>
      </c>
      <c r="X198" s="64">
        <f t="shared" ref="X198:Y198" si="960">IF(O198&gt;0,O198/K198,0)</f>
        <v>0</v>
      </c>
      <c r="Y198" s="64">
        <f t="shared" si="960"/>
        <v>0</v>
      </c>
      <c r="Z198" s="64">
        <f t="shared" si="458"/>
        <v>0</v>
      </c>
      <c r="AA198" s="58"/>
      <c r="AB198" s="58"/>
      <c r="AC198" s="58"/>
      <c r="AD198" s="58"/>
      <c r="AE198" s="65"/>
      <c r="AF198" s="65"/>
      <c r="AG198" s="65"/>
      <c r="AH198" s="65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326">
        <f t="shared" si="948"/>
        <v>0</v>
      </c>
      <c r="BO198" s="327">
        <f t="shared" si="949"/>
        <v>0</v>
      </c>
      <c r="BP198" s="326">
        <f t="shared" si="950"/>
        <v>0</v>
      </c>
      <c r="BQ198" s="326">
        <f t="shared" si="951"/>
        <v>0</v>
      </c>
      <c r="BR198" s="326">
        <f t="shared" si="952"/>
        <v>0</v>
      </c>
      <c r="BS198" s="326">
        <f t="shared" si="953"/>
        <v>0</v>
      </c>
      <c r="BT198" s="326">
        <f t="shared" si="954"/>
        <v>0</v>
      </c>
      <c r="BU198" s="326">
        <f t="shared" si="955"/>
        <v>0</v>
      </c>
      <c r="BV198" s="326">
        <f t="shared" si="956"/>
        <v>0</v>
      </c>
      <c r="BW198" s="326">
        <f t="shared" si="957"/>
        <v>0</v>
      </c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</row>
    <row r="199" spans="1:85" ht="15.75" customHeight="1">
      <c r="A199" s="52"/>
      <c r="B199" s="66"/>
      <c r="C199" s="54" t="s">
        <v>313</v>
      </c>
      <c r="D199" s="55" t="s">
        <v>457</v>
      </c>
      <c r="E199" s="56">
        <v>12000</v>
      </c>
      <c r="F199" s="56">
        <v>0</v>
      </c>
      <c r="G199" s="56">
        <f t="shared" si="928"/>
        <v>12000</v>
      </c>
      <c r="H199" s="56"/>
      <c r="I199" s="57">
        <f t="shared" si="796"/>
        <v>0</v>
      </c>
      <c r="J199" s="57">
        <f t="shared" si="797"/>
        <v>0</v>
      </c>
      <c r="K199" s="58"/>
      <c r="L199" s="59"/>
      <c r="M199" s="60"/>
      <c r="N199" s="60"/>
      <c r="O199" s="61">
        <f t="shared" ref="O199:Q199" si="961">AA199+AD199+AG199+AJ199+AM199+AP199+AS199+AV199+AY199+BB199+BE199+BH199</f>
        <v>0</v>
      </c>
      <c r="P199" s="61">
        <f t="shared" si="961"/>
        <v>0</v>
      </c>
      <c r="Q199" s="61">
        <f t="shared" si="961"/>
        <v>0</v>
      </c>
      <c r="R199" s="62">
        <f t="shared" ref="R199:T199" si="962">IF(BK199=0,SUM(AA199+AD199+AG199+AJ199+AM199+AP199+AS199+AV199+AY199+BB199+BE199+BH199),BK199)</f>
        <v>0</v>
      </c>
      <c r="S199" s="62">
        <f t="shared" si="962"/>
        <v>0</v>
      </c>
      <c r="T199" s="62">
        <f t="shared" si="962"/>
        <v>0</v>
      </c>
      <c r="U199" s="63">
        <f t="shared" si="931"/>
        <v>0</v>
      </c>
      <c r="V199" s="63">
        <f t="shared" si="932"/>
        <v>0</v>
      </c>
      <c r="W199" s="63">
        <f t="shared" si="933"/>
        <v>0</v>
      </c>
      <c r="X199" s="64">
        <f t="shared" ref="X199:Y199" si="963">IF(O199&gt;0,O199/K199,0)</f>
        <v>0</v>
      </c>
      <c r="Y199" s="64">
        <f t="shared" si="963"/>
        <v>0</v>
      </c>
      <c r="Z199" s="64">
        <f t="shared" si="458"/>
        <v>0</v>
      </c>
      <c r="AA199" s="58"/>
      <c r="AB199" s="58"/>
      <c r="AC199" s="58"/>
      <c r="AD199" s="58"/>
      <c r="AE199" s="65"/>
      <c r="AF199" s="65"/>
      <c r="AG199" s="65"/>
      <c r="AH199" s="65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326">
        <f t="shared" si="948"/>
        <v>0</v>
      </c>
      <c r="BO199" s="327">
        <f t="shared" si="949"/>
        <v>0</v>
      </c>
      <c r="BP199" s="326">
        <f t="shared" si="950"/>
        <v>0</v>
      </c>
      <c r="BQ199" s="326">
        <f t="shared" si="951"/>
        <v>0</v>
      </c>
      <c r="BR199" s="326">
        <f t="shared" si="952"/>
        <v>0</v>
      </c>
      <c r="BS199" s="326">
        <f t="shared" si="953"/>
        <v>0</v>
      </c>
      <c r="BT199" s="326">
        <f t="shared" si="954"/>
        <v>0</v>
      </c>
      <c r="BU199" s="326">
        <f t="shared" si="955"/>
        <v>0</v>
      </c>
      <c r="BV199" s="326">
        <f t="shared" si="956"/>
        <v>0</v>
      </c>
      <c r="BW199" s="326">
        <f t="shared" si="957"/>
        <v>0</v>
      </c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</row>
    <row r="200" spans="1:85" ht="15.75" customHeight="1">
      <c r="A200" s="160"/>
      <c r="B200" s="110"/>
      <c r="C200" s="111"/>
      <c r="D200" s="112" t="s">
        <v>458</v>
      </c>
      <c r="E200" s="113">
        <f t="shared" ref="E200:H200" si="964">E201+E211+E219+E249</f>
        <v>231443.26</v>
      </c>
      <c r="F200" s="113">
        <f t="shared" si="964"/>
        <v>0</v>
      </c>
      <c r="G200" s="113">
        <f t="shared" si="964"/>
        <v>231443.26</v>
      </c>
      <c r="H200" s="113">
        <f t="shared" si="964"/>
        <v>4859945.87</v>
      </c>
      <c r="I200" s="114">
        <f t="shared" si="796"/>
        <v>0</v>
      </c>
      <c r="J200" s="114">
        <f t="shared" si="797"/>
        <v>0</v>
      </c>
      <c r="K200" s="113">
        <f t="shared" ref="K200:W200" si="965">K201+K211+K219+K249</f>
        <v>0</v>
      </c>
      <c r="L200" s="113">
        <f t="shared" si="965"/>
        <v>1635153.39</v>
      </c>
      <c r="M200" s="113">
        <f t="shared" si="965"/>
        <v>0</v>
      </c>
      <c r="N200" s="113">
        <f t="shared" si="965"/>
        <v>537500.16999999993</v>
      </c>
      <c r="O200" s="113">
        <f t="shared" si="965"/>
        <v>0</v>
      </c>
      <c r="P200" s="113">
        <f t="shared" si="965"/>
        <v>432374.43</v>
      </c>
      <c r="Q200" s="113">
        <f t="shared" si="965"/>
        <v>107122.63</v>
      </c>
      <c r="R200" s="113">
        <f t="shared" si="965"/>
        <v>0</v>
      </c>
      <c r="S200" s="113">
        <f t="shared" si="965"/>
        <v>432374.43</v>
      </c>
      <c r="T200" s="113">
        <f t="shared" si="965"/>
        <v>107122.63</v>
      </c>
      <c r="U200" s="115">
        <f t="shared" si="965"/>
        <v>0</v>
      </c>
      <c r="V200" s="115">
        <f t="shared" si="965"/>
        <v>1202778.96</v>
      </c>
      <c r="W200" s="115">
        <f t="shared" si="965"/>
        <v>430377.54</v>
      </c>
      <c r="X200" s="116">
        <f t="shared" ref="X200:Y200" si="966">IF(O200&gt;0,O200/K200,0)</f>
        <v>0</v>
      </c>
      <c r="Y200" s="116">
        <f t="shared" si="966"/>
        <v>0.26442438528656936</v>
      </c>
      <c r="Z200" s="116">
        <f t="shared" si="458"/>
        <v>0.19929785324533017</v>
      </c>
      <c r="AA200" s="113">
        <f t="shared" ref="AA200:BW200" si="967">AA201+AA211+AA219+AA249</f>
        <v>0</v>
      </c>
      <c r="AB200" s="113">
        <f t="shared" si="967"/>
        <v>49035.380000000005</v>
      </c>
      <c r="AC200" s="113">
        <f t="shared" si="967"/>
        <v>0</v>
      </c>
      <c r="AD200" s="113">
        <f t="shared" si="967"/>
        <v>0</v>
      </c>
      <c r="AE200" s="113">
        <f t="shared" si="967"/>
        <v>206991.97</v>
      </c>
      <c r="AF200" s="113">
        <f t="shared" si="967"/>
        <v>405.27</v>
      </c>
      <c r="AG200" s="113">
        <f t="shared" si="967"/>
        <v>0</v>
      </c>
      <c r="AH200" s="113">
        <f t="shared" si="967"/>
        <v>176347.08000000002</v>
      </c>
      <c r="AI200" s="113">
        <f t="shared" si="967"/>
        <v>106717.36</v>
      </c>
      <c r="AJ200" s="113">
        <f t="shared" si="967"/>
        <v>0</v>
      </c>
      <c r="AK200" s="113">
        <f t="shared" si="967"/>
        <v>0</v>
      </c>
      <c r="AL200" s="113">
        <f t="shared" si="967"/>
        <v>0</v>
      </c>
      <c r="AM200" s="113">
        <f t="shared" si="967"/>
        <v>0</v>
      </c>
      <c r="AN200" s="113">
        <f t="shared" si="967"/>
        <v>0</v>
      </c>
      <c r="AO200" s="113">
        <f t="shared" si="967"/>
        <v>0</v>
      </c>
      <c r="AP200" s="113">
        <f t="shared" si="967"/>
        <v>0</v>
      </c>
      <c r="AQ200" s="113">
        <f t="shared" si="967"/>
        <v>0</v>
      </c>
      <c r="AR200" s="113">
        <f t="shared" si="967"/>
        <v>0</v>
      </c>
      <c r="AS200" s="113">
        <f t="shared" si="967"/>
        <v>0</v>
      </c>
      <c r="AT200" s="113">
        <f t="shared" si="967"/>
        <v>0</v>
      </c>
      <c r="AU200" s="113">
        <f t="shared" si="967"/>
        <v>0</v>
      </c>
      <c r="AV200" s="113">
        <f t="shared" si="967"/>
        <v>0</v>
      </c>
      <c r="AW200" s="113">
        <f t="shared" si="967"/>
        <v>0</v>
      </c>
      <c r="AX200" s="113">
        <f t="shared" si="967"/>
        <v>0</v>
      </c>
      <c r="AY200" s="113">
        <f t="shared" si="967"/>
        <v>0</v>
      </c>
      <c r="AZ200" s="113">
        <f t="shared" si="967"/>
        <v>0</v>
      </c>
      <c r="BA200" s="113">
        <f t="shared" si="967"/>
        <v>0</v>
      </c>
      <c r="BB200" s="113">
        <f t="shared" si="967"/>
        <v>0</v>
      </c>
      <c r="BC200" s="113">
        <f t="shared" si="967"/>
        <v>0</v>
      </c>
      <c r="BD200" s="113">
        <f t="shared" si="967"/>
        <v>0</v>
      </c>
      <c r="BE200" s="113">
        <f t="shared" si="967"/>
        <v>0</v>
      </c>
      <c r="BF200" s="113">
        <f t="shared" si="967"/>
        <v>0</v>
      </c>
      <c r="BG200" s="113">
        <f t="shared" si="967"/>
        <v>0</v>
      </c>
      <c r="BH200" s="113">
        <f t="shared" si="967"/>
        <v>0</v>
      </c>
      <c r="BI200" s="113">
        <f t="shared" si="967"/>
        <v>0</v>
      </c>
      <c r="BJ200" s="113">
        <f t="shared" si="967"/>
        <v>0</v>
      </c>
      <c r="BK200" s="113">
        <f t="shared" si="967"/>
        <v>0</v>
      </c>
      <c r="BL200" s="113">
        <f t="shared" si="967"/>
        <v>0</v>
      </c>
      <c r="BM200" s="113">
        <f t="shared" si="967"/>
        <v>0</v>
      </c>
      <c r="BN200" s="113">
        <f t="shared" si="967"/>
        <v>0</v>
      </c>
      <c r="BO200" s="113">
        <f t="shared" si="967"/>
        <v>107122.63</v>
      </c>
      <c r="BP200" s="113">
        <f t="shared" si="967"/>
        <v>107122.63</v>
      </c>
      <c r="BQ200" s="113">
        <f t="shared" si="967"/>
        <v>0</v>
      </c>
      <c r="BR200" s="113">
        <f t="shared" si="967"/>
        <v>430377.54</v>
      </c>
      <c r="BS200" s="113">
        <f t="shared" si="967"/>
        <v>430377.54</v>
      </c>
      <c r="BT200" s="113">
        <f t="shared" si="967"/>
        <v>1202778.96</v>
      </c>
      <c r="BU200" s="113">
        <f t="shared" si="967"/>
        <v>107122.63</v>
      </c>
      <c r="BV200" s="113">
        <f t="shared" si="967"/>
        <v>430377.54</v>
      </c>
      <c r="BW200" s="113">
        <f t="shared" si="967"/>
        <v>1309901.5900000001</v>
      </c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</row>
    <row r="201" spans="1:85" ht="15.75" customHeight="1">
      <c r="A201" s="161"/>
      <c r="B201" s="162"/>
      <c r="C201" s="35"/>
      <c r="D201" s="163" t="s">
        <v>459</v>
      </c>
      <c r="E201" s="125">
        <f t="shared" ref="E201:H201" si="968">SUM(E202:E210)</f>
        <v>231443.26</v>
      </c>
      <c r="F201" s="125">
        <f t="shared" si="968"/>
        <v>0</v>
      </c>
      <c r="G201" s="125">
        <f t="shared" si="968"/>
        <v>231443.26</v>
      </c>
      <c r="H201" s="125">
        <f t="shared" si="968"/>
        <v>10000</v>
      </c>
      <c r="I201" s="164">
        <f t="shared" si="796"/>
        <v>0</v>
      </c>
      <c r="J201" s="164">
        <f t="shared" si="797"/>
        <v>0</v>
      </c>
      <c r="K201" s="165">
        <f t="shared" ref="K201:Q201" si="969">SUM(K202:K210)</f>
        <v>0</v>
      </c>
      <c r="L201" s="165">
        <f t="shared" si="969"/>
        <v>0</v>
      </c>
      <c r="M201" s="165">
        <f t="shared" si="969"/>
        <v>0</v>
      </c>
      <c r="N201" s="165">
        <f t="shared" si="969"/>
        <v>0</v>
      </c>
      <c r="O201" s="125">
        <f t="shared" si="969"/>
        <v>0</v>
      </c>
      <c r="P201" s="125">
        <f t="shared" si="969"/>
        <v>0</v>
      </c>
      <c r="Q201" s="125">
        <f t="shared" si="969"/>
        <v>0</v>
      </c>
      <c r="R201" s="62">
        <f t="shared" ref="R201:T201" si="970">IF(BK201=0,SUM(AA201+AD201+AG201+AJ201+AM201+AP201+AS201+AV201+AY201+BB201+BE201+BH201),BK201)</f>
        <v>0</v>
      </c>
      <c r="S201" s="62">
        <f t="shared" si="970"/>
        <v>0</v>
      </c>
      <c r="T201" s="62">
        <f t="shared" si="970"/>
        <v>0</v>
      </c>
      <c r="U201" s="166">
        <f t="shared" ref="U201:W201" si="971">SUM(U202:U210)</f>
        <v>0</v>
      </c>
      <c r="V201" s="166">
        <f t="shared" si="971"/>
        <v>0</v>
      </c>
      <c r="W201" s="166">
        <f t="shared" si="971"/>
        <v>0</v>
      </c>
      <c r="X201" s="38">
        <f t="shared" ref="X201:Y201" si="972">IF(O201&gt;0,O201/K201,0)</f>
        <v>0</v>
      </c>
      <c r="Y201" s="38">
        <f t="shared" si="972"/>
        <v>0</v>
      </c>
      <c r="Z201" s="38">
        <f t="shared" si="458"/>
        <v>0</v>
      </c>
      <c r="AA201" s="165">
        <f t="shared" ref="AA201:BW201" si="973">SUM(AA202:AA210)</f>
        <v>0</v>
      </c>
      <c r="AB201" s="165">
        <f t="shared" si="973"/>
        <v>0</v>
      </c>
      <c r="AC201" s="165">
        <f t="shared" si="973"/>
        <v>0</v>
      </c>
      <c r="AD201" s="165">
        <f t="shared" si="973"/>
        <v>0</v>
      </c>
      <c r="AE201" s="165">
        <f t="shared" si="973"/>
        <v>0</v>
      </c>
      <c r="AF201" s="165">
        <f t="shared" si="973"/>
        <v>0</v>
      </c>
      <c r="AG201" s="165">
        <f t="shared" si="973"/>
        <v>0</v>
      </c>
      <c r="AH201" s="165">
        <f t="shared" si="973"/>
        <v>0</v>
      </c>
      <c r="AI201" s="165">
        <f t="shared" si="973"/>
        <v>0</v>
      </c>
      <c r="AJ201" s="165">
        <f t="shared" si="973"/>
        <v>0</v>
      </c>
      <c r="AK201" s="165">
        <f t="shared" si="973"/>
        <v>0</v>
      </c>
      <c r="AL201" s="165">
        <f t="shared" si="973"/>
        <v>0</v>
      </c>
      <c r="AM201" s="165">
        <f t="shared" si="973"/>
        <v>0</v>
      </c>
      <c r="AN201" s="165">
        <f t="shared" si="973"/>
        <v>0</v>
      </c>
      <c r="AO201" s="165">
        <f t="shared" si="973"/>
        <v>0</v>
      </c>
      <c r="AP201" s="165">
        <f t="shared" si="973"/>
        <v>0</v>
      </c>
      <c r="AQ201" s="165">
        <f t="shared" si="973"/>
        <v>0</v>
      </c>
      <c r="AR201" s="165">
        <f t="shared" si="973"/>
        <v>0</v>
      </c>
      <c r="AS201" s="165">
        <f t="shared" si="973"/>
        <v>0</v>
      </c>
      <c r="AT201" s="165">
        <f t="shared" si="973"/>
        <v>0</v>
      </c>
      <c r="AU201" s="165">
        <f t="shared" si="973"/>
        <v>0</v>
      </c>
      <c r="AV201" s="165">
        <f t="shared" si="973"/>
        <v>0</v>
      </c>
      <c r="AW201" s="165">
        <f t="shared" si="973"/>
        <v>0</v>
      </c>
      <c r="AX201" s="165">
        <f t="shared" si="973"/>
        <v>0</v>
      </c>
      <c r="AY201" s="165">
        <f t="shared" si="973"/>
        <v>0</v>
      </c>
      <c r="AZ201" s="165">
        <f t="shared" si="973"/>
        <v>0</v>
      </c>
      <c r="BA201" s="165">
        <f t="shared" si="973"/>
        <v>0</v>
      </c>
      <c r="BB201" s="165">
        <f t="shared" si="973"/>
        <v>0</v>
      </c>
      <c r="BC201" s="165">
        <f t="shared" si="973"/>
        <v>0</v>
      </c>
      <c r="BD201" s="165">
        <f t="shared" si="973"/>
        <v>0</v>
      </c>
      <c r="BE201" s="165">
        <f t="shared" si="973"/>
        <v>0</v>
      </c>
      <c r="BF201" s="165">
        <f t="shared" si="973"/>
        <v>0</v>
      </c>
      <c r="BG201" s="165">
        <f t="shared" si="973"/>
        <v>0</v>
      </c>
      <c r="BH201" s="165">
        <f t="shared" si="973"/>
        <v>0</v>
      </c>
      <c r="BI201" s="165">
        <f t="shared" si="973"/>
        <v>0</v>
      </c>
      <c r="BJ201" s="165">
        <f t="shared" si="973"/>
        <v>0</v>
      </c>
      <c r="BK201" s="165">
        <f t="shared" si="973"/>
        <v>0</v>
      </c>
      <c r="BL201" s="165">
        <f t="shared" si="973"/>
        <v>0</v>
      </c>
      <c r="BM201" s="165">
        <f t="shared" si="973"/>
        <v>0</v>
      </c>
      <c r="BN201" s="165">
        <f t="shared" si="973"/>
        <v>0</v>
      </c>
      <c r="BO201" s="165">
        <f t="shared" si="973"/>
        <v>0</v>
      </c>
      <c r="BP201" s="165">
        <f t="shared" si="973"/>
        <v>0</v>
      </c>
      <c r="BQ201" s="165">
        <f t="shared" si="973"/>
        <v>0</v>
      </c>
      <c r="BR201" s="165">
        <f t="shared" si="973"/>
        <v>0</v>
      </c>
      <c r="BS201" s="165">
        <f t="shared" si="973"/>
        <v>0</v>
      </c>
      <c r="BT201" s="165">
        <f t="shared" si="973"/>
        <v>0</v>
      </c>
      <c r="BU201" s="165">
        <f t="shared" si="973"/>
        <v>0</v>
      </c>
      <c r="BV201" s="165">
        <f t="shared" si="973"/>
        <v>0</v>
      </c>
      <c r="BW201" s="165">
        <f t="shared" si="973"/>
        <v>0</v>
      </c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</row>
    <row r="202" spans="1:85" ht="15.75" customHeight="1">
      <c r="A202" s="52"/>
      <c r="B202" s="53"/>
      <c r="C202" s="54" t="s">
        <v>128</v>
      </c>
      <c r="D202" s="55" t="s">
        <v>460</v>
      </c>
      <c r="E202" s="56">
        <v>1000</v>
      </c>
      <c r="F202" s="56"/>
      <c r="G202" s="56">
        <f t="shared" ref="G202:G210" si="974">E202-F202</f>
        <v>1000</v>
      </c>
      <c r="H202" s="56"/>
      <c r="I202" s="57">
        <f t="shared" si="796"/>
        <v>0</v>
      </c>
      <c r="J202" s="57">
        <f t="shared" si="797"/>
        <v>0</v>
      </c>
      <c r="K202" s="58"/>
      <c r="L202" s="59"/>
      <c r="M202" s="58"/>
      <c r="N202" s="58"/>
      <c r="O202" s="61">
        <f t="shared" ref="O202:Q202" si="975">AA202+AD202+AG202+AJ202+AM202+AP202+AS202+AV202+AY202+BB202+BE202+BH202</f>
        <v>0</v>
      </c>
      <c r="P202" s="61">
        <f t="shared" si="975"/>
        <v>0</v>
      </c>
      <c r="Q202" s="61">
        <f t="shared" si="975"/>
        <v>0</v>
      </c>
      <c r="R202" s="62">
        <f t="shared" ref="R202:T202" si="976">IF(BK202=0,SUM(AA202+AD202+AG202+AJ202+AM202+AP202+AS202+AV202+AY202+BB202+BE202+BH202),BK202)</f>
        <v>0</v>
      </c>
      <c r="S202" s="62">
        <f t="shared" si="976"/>
        <v>0</v>
      </c>
      <c r="T202" s="62">
        <f t="shared" si="976"/>
        <v>0</v>
      </c>
      <c r="U202" s="63">
        <f t="shared" ref="U202:U210" si="977">K202-O202</f>
        <v>0</v>
      </c>
      <c r="V202" s="63">
        <f t="shared" ref="V202:V210" si="978">L202-P202-M202</f>
        <v>0</v>
      </c>
      <c r="W202" s="63">
        <f t="shared" ref="W202:W210" si="979">N202-Q202</f>
        <v>0</v>
      </c>
      <c r="X202" s="64">
        <f t="shared" ref="X202:Y202" si="980">IF(O202&gt;0,O202/K202,0)</f>
        <v>0</v>
      </c>
      <c r="Y202" s="64">
        <f t="shared" si="980"/>
        <v>0</v>
      </c>
      <c r="Z202" s="64">
        <f t="shared" si="458"/>
        <v>0</v>
      </c>
      <c r="AA202" s="58"/>
      <c r="AB202" s="58"/>
      <c r="AC202" s="58"/>
      <c r="AD202" s="58"/>
      <c r="AE202" s="65"/>
      <c r="AF202" s="65"/>
      <c r="AG202" s="65"/>
      <c r="AH202" s="65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326">
        <f t="shared" ref="BN202:BN205" si="981">IF(O202-BK202&gt;0,O202-BK202,0)</f>
        <v>0</v>
      </c>
      <c r="BO202" s="327">
        <f t="shared" ref="BO202:BO205" si="982">IF(Q202-BM202&gt;0,Q202-BM202,0)</f>
        <v>0</v>
      </c>
      <c r="BP202" s="326">
        <f t="shared" ref="BP202:BP205" si="983">IF(BN202+BO202&gt;0,BN202+BO202,0)</f>
        <v>0</v>
      </c>
      <c r="BQ202" s="326">
        <f t="shared" ref="BQ202:BQ205" si="984">IF(U202=0,0,U202)</f>
        <v>0</v>
      </c>
      <c r="BR202" s="326">
        <f t="shared" ref="BR202:BR205" si="985">IF(W202=0,0,W202)</f>
        <v>0</v>
      </c>
      <c r="BS202" s="326">
        <f t="shared" ref="BS202:BS205" si="986">IF(BQ202+BR202&gt;0,BQ202+BR202,0)</f>
        <v>0</v>
      </c>
      <c r="BT202" s="326">
        <f t="shared" ref="BT202:BT205" si="987">IF(V202&gt;0,V202,0)</f>
        <v>0</v>
      </c>
      <c r="BU202" s="326">
        <f t="shared" ref="BU202:BU205" si="988">IF(BP202=0,0,BP202)</f>
        <v>0</v>
      </c>
      <c r="BV202" s="326">
        <f t="shared" ref="BV202:BV205" si="989">IF(BS202=0,0,BS202)</f>
        <v>0</v>
      </c>
      <c r="BW202" s="326">
        <f t="shared" ref="BW202:BW205" si="990">IF(BP202+BT202&gt;0,BP202+BT202,0)</f>
        <v>0</v>
      </c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</row>
    <row r="203" spans="1:85" ht="15.75" customHeight="1">
      <c r="A203" s="52"/>
      <c r="B203" s="53"/>
      <c r="C203" s="54" t="s">
        <v>461</v>
      </c>
      <c r="D203" s="55" t="s">
        <v>462</v>
      </c>
      <c r="E203" s="56">
        <v>20000</v>
      </c>
      <c r="F203" s="56"/>
      <c r="G203" s="56">
        <f t="shared" si="974"/>
        <v>20000</v>
      </c>
      <c r="H203" s="56"/>
      <c r="I203" s="57">
        <f t="shared" si="796"/>
        <v>0</v>
      </c>
      <c r="J203" s="57">
        <f t="shared" si="797"/>
        <v>0</v>
      </c>
      <c r="K203" s="58"/>
      <c r="L203" s="59"/>
      <c r="M203" s="58"/>
      <c r="N203" s="58"/>
      <c r="O203" s="61">
        <f t="shared" ref="O203:Q203" si="991">AA203+AD203+AG203+AJ203+AM203+AP203+AS203+AV203+AY203+BB203+BE203+BH203</f>
        <v>0</v>
      </c>
      <c r="P203" s="61">
        <f t="shared" si="991"/>
        <v>0</v>
      </c>
      <c r="Q203" s="61">
        <f t="shared" si="991"/>
        <v>0</v>
      </c>
      <c r="R203" s="62">
        <f t="shared" ref="R203:T203" si="992">IF(BK203=0,SUM(AA203+AD203+AG203+AJ203+AM203+AP203+AS203+AV203+AY203+BB203+BE203+BH203),BK203)</f>
        <v>0</v>
      </c>
      <c r="S203" s="62">
        <f t="shared" si="992"/>
        <v>0</v>
      </c>
      <c r="T203" s="62">
        <f t="shared" si="992"/>
        <v>0</v>
      </c>
      <c r="U203" s="63">
        <f t="shared" si="977"/>
        <v>0</v>
      </c>
      <c r="V203" s="63">
        <f t="shared" si="978"/>
        <v>0</v>
      </c>
      <c r="W203" s="63">
        <f t="shared" si="979"/>
        <v>0</v>
      </c>
      <c r="X203" s="64">
        <f t="shared" ref="X203:Y203" si="993">IF(O203&gt;0,O203/K203,0)</f>
        <v>0</v>
      </c>
      <c r="Y203" s="64">
        <f t="shared" si="993"/>
        <v>0</v>
      </c>
      <c r="Z203" s="64">
        <f t="shared" si="458"/>
        <v>0</v>
      </c>
      <c r="AA203" s="58"/>
      <c r="AB203" s="58"/>
      <c r="AC203" s="58"/>
      <c r="AD203" s="58"/>
      <c r="AE203" s="65"/>
      <c r="AF203" s="65"/>
      <c r="AG203" s="65"/>
      <c r="AH203" s="65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326">
        <f t="shared" si="981"/>
        <v>0</v>
      </c>
      <c r="BO203" s="327">
        <f t="shared" si="982"/>
        <v>0</v>
      </c>
      <c r="BP203" s="326">
        <f t="shared" si="983"/>
        <v>0</v>
      </c>
      <c r="BQ203" s="326">
        <f t="shared" si="984"/>
        <v>0</v>
      </c>
      <c r="BR203" s="326">
        <f t="shared" si="985"/>
        <v>0</v>
      </c>
      <c r="BS203" s="326">
        <f t="shared" si="986"/>
        <v>0</v>
      </c>
      <c r="BT203" s="326">
        <f t="shared" si="987"/>
        <v>0</v>
      </c>
      <c r="BU203" s="326">
        <f t="shared" si="988"/>
        <v>0</v>
      </c>
      <c r="BV203" s="326">
        <f t="shared" si="989"/>
        <v>0</v>
      </c>
      <c r="BW203" s="326">
        <f t="shared" si="990"/>
        <v>0</v>
      </c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</row>
    <row r="204" spans="1:85" ht="15.75" customHeight="1">
      <c r="A204" s="52"/>
      <c r="B204" s="53"/>
      <c r="C204" s="54" t="s">
        <v>463</v>
      </c>
      <c r="D204" s="55" t="s">
        <v>464</v>
      </c>
      <c r="E204" s="56">
        <v>3000</v>
      </c>
      <c r="F204" s="56"/>
      <c r="G204" s="56">
        <f t="shared" si="974"/>
        <v>3000</v>
      </c>
      <c r="H204" s="56"/>
      <c r="I204" s="57">
        <f t="shared" si="796"/>
        <v>0</v>
      </c>
      <c r="J204" s="57">
        <f t="shared" si="797"/>
        <v>0</v>
      </c>
      <c r="K204" s="58"/>
      <c r="L204" s="59"/>
      <c r="M204" s="58"/>
      <c r="N204" s="58"/>
      <c r="O204" s="61">
        <f t="shared" ref="O204:Q204" si="994">AA204+AD204+AG204+AJ204+AM204+AP204+AS204+AV204+AY204+BB204+BE204+BH204</f>
        <v>0</v>
      </c>
      <c r="P204" s="61">
        <f t="shared" si="994"/>
        <v>0</v>
      </c>
      <c r="Q204" s="61">
        <f t="shared" si="994"/>
        <v>0</v>
      </c>
      <c r="R204" s="62">
        <f t="shared" ref="R204:T204" si="995">IF(BK204=0,SUM(AA204+AD204+AG204+AJ204+AM204+AP204+AS204+AV204+AY204+BB204+BE204+BH204),BK204)</f>
        <v>0</v>
      </c>
      <c r="S204" s="62">
        <f t="shared" si="995"/>
        <v>0</v>
      </c>
      <c r="T204" s="62">
        <f t="shared" si="995"/>
        <v>0</v>
      </c>
      <c r="U204" s="63">
        <f t="shared" si="977"/>
        <v>0</v>
      </c>
      <c r="V204" s="63">
        <f t="shared" si="978"/>
        <v>0</v>
      </c>
      <c r="W204" s="63">
        <f t="shared" si="979"/>
        <v>0</v>
      </c>
      <c r="X204" s="64">
        <f t="shared" ref="X204:Y204" si="996">IF(O204&gt;0,O204/K204,0)</f>
        <v>0</v>
      </c>
      <c r="Y204" s="64">
        <f t="shared" si="996"/>
        <v>0</v>
      </c>
      <c r="Z204" s="64">
        <f t="shared" si="458"/>
        <v>0</v>
      </c>
      <c r="AA204" s="58"/>
      <c r="AB204" s="58"/>
      <c r="AC204" s="58"/>
      <c r="AD204" s="58"/>
      <c r="AE204" s="65"/>
      <c r="AF204" s="65"/>
      <c r="AG204" s="65"/>
      <c r="AH204" s="65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326">
        <f t="shared" si="981"/>
        <v>0</v>
      </c>
      <c r="BO204" s="327">
        <f t="shared" si="982"/>
        <v>0</v>
      </c>
      <c r="BP204" s="326">
        <f t="shared" si="983"/>
        <v>0</v>
      </c>
      <c r="BQ204" s="326">
        <f t="shared" si="984"/>
        <v>0</v>
      </c>
      <c r="BR204" s="326">
        <f t="shared" si="985"/>
        <v>0</v>
      </c>
      <c r="BS204" s="326">
        <f t="shared" si="986"/>
        <v>0</v>
      </c>
      <c r="BT204" s="326">
        <f t="shared" si="987"/>
        <v>0</v>
      </c>
      <c r="BU204" s="326">
        <f t="shared" si="988"/>
        <v>0</v>
      </c>
      <c r="BV204" s="326">
        <f t="shared" si="989"/>
        <v>0</v>
      </c>
      <c r="BW204" s="326">
        <f t="shared" si="990"/>
        <v>0</v>
      </c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</row>
    <row r="205" spans="1:85" ht="15.75" customHeight="1">
      <c r="A205" s="52"/>
      <c r="B205" s="53"/>
      <c r="C205" s="54" t="s">
        <v>465</v>
      </c>
      <c r="D205" s="55" t="s">
        <v>466</v>
      </c>
      <c r="E205" s="56">
        <v>3000</v>
      </c>
      <c r="F205" s="56"/>
      <c r="G205" s="56">
        <f t="shared" si="974"/>
        <v>3000</v>
      </c>
      <c r="H205" s="167"/>
      <c r="I205" s="57">
        <f t="shared" si="796"/>
        <v>0</v>
      </c>
      <c r="J205" s="57">
        <f t="shared" si="797"/>
        <v>0</v>
      </c>
      <c r="K205" s="58"/>
      <c r="L205" s="59"/>
      <c r="M205" s="58"/>
      <c r="N205" s="58"/>
      <c r="O205" s="61">
        <f t="shared" ref="O205:Q205" si="997">AA205+AD205+AG205+AJ205+AM205+AP205+AS205+AV205+AY205+BB205+BE205+BH205</f>
        <v>0</v>
      </c>
      <c r="P205" s="61">
        <f t="shared" si="997"/>
        <v>0</v>
      </c>
      <c r="Q205" s="61">
        <f t="shared" si="997"/>
        <v>0</v>
      </c>
      <c r="R205" s="62">
        <f t="shared" ref="R205:T205" si="998">IF(BK205=0,SUM(AA205+AD205+AG205+AJ205+AM205+AP205+AS205+AV205+AY205+BB205+BE205+BH205),BK205)</f>
        <v>0</v>
      </c>
      <c r="S205" s="62">
        <f t="shared" si="998"/>
        <v>0</v>
      </c>
      <c r="T205" s="62">
        <f t="shared" si="998"/>
        <v>0</v>
      </c>
      <c r="U205" s="63">
        <f t="shared" si="977"/>
        <v>0</v>
      </c>
      <c r="V205" s="63">
        <f t="shared" si="978"/>
        <v>0</v>
      </c>
      <c r="W205" s="63">
        <f t="shared" si="979"/>
        <v>0</v>
      </c>
      <c r="X205" s="64">
        <f t="shared" ref="X205:Y205" si="999">IF(O205&gt;0,O205/K205,0)</f>
        <v>0</v>
      </c>
      <c r="Y205" s="64">
        <f t="shared" si="999"/>
        <v>0</v>
      </c>
      <c r="Z205" s="64">
        <f t="shared" si="458"/>
        <v>0</v>
      </c>
      <c r="AA205" s="58"/>
      <c r="AB205" s="58"/>
      <c r="AC205" s="58"/>
      <c r="AD205" s="58"/>
      <c r="AE205" s="65"/>
      <c r="AF205" s="65"/>
      <c r="AG205" s="65"/>
      <c r="AH205" s="65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326">
        <f t="shared" si="981"/>
        <v>0</v>
      </c>
      <c r="BO205" s="327">
        <f t="shared" si="982"/>
        <v>0</v>
      </c>
      <c r="BP205" s="326">
        <f t="shared" si="983"/>
        <v>0</v>
      </c>
      <c r="BQ205" s="326">
        <f t="shared" si="984"/>
        <v>0</v>
      </c>
      <c r="BR205" s="326">
        <f t="shared" si="985"/>
        <v>0</v>
      </c>
      <c r="BS205" s="326">
        <f t="shared" si="986"/>
        <v>0</v>
      </c>
      <c r="BT205" s="326">
        <f t="shared" si="987"/>
        <v>0</v>
      </c>
      <c r="BU205" s="326">
        <f t="shared" si="988"/>
        <v>0</v>
      </c>
      <c r="BV205" s="326">
        <f t="shared" si="989"/>
        <v>0</v>
      </c>
      <c r="BW205" s="326">
        <f t="shared" si="990"/>
        <v>0</v>
      </c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</row>
    <row r="206" spans="1:85" ht="15.75" customHeight="1">
      <c r="A206" s="52"/>
      <c r="B206" s="53"/>
      <c r="C206" s="54" t="s">
        <v>208</v>
      </c>
      <c r="D206" s="84" t="s">
        <v>467</v>
      </c>
      <c r="E206" s="56">
        <v>80000</v>
      </c>
      <c r="F206" s="56">
        <v>0</v>
      </c>
      <c r="G206" s="168">
        <f t="shared" si="974"/>
        <v>80000</v>
      </c>
      <c r="H206" s="169"/>
      <c r="I206" s="170">
        <f t="shared" si="796"/>
        <v>0</v>
      </c>
      <c r="J206" s="57">
        <f t="shared" si="797"/>
        <v>0</v>
      </c>
      <c r="K206" s="58"/>
      <c r="L206" s="59"/>
      <c r="M206" s="58"/>
      <c r="N206" s="58"/>
      <c r="O206" s="61">
        <f t="shared" ref="O206:Q206" si="1000">AA206+AD206+AG206+AJ206+AM206+AP206+AS206+AV206+AY206+BB206+BE206+BH206</f>
        <v>0</v>
      </c>
      <c r="P206" s="61">
        <f t="shared" si="1000"/>
        <v>0</v>
      </c>
      <c r="Q206" s="61">
        <f t="shared" si="1000"/>
        <v>0</v>
      </c>
      <c r="R206" s="62">
        <f t="shared" ref="R206:T206" si="1001">IF(BK206=0,SUM(AA206+AD206+AG206+AJ206+AM206+AP206+AS206+AV206+AY206+BB206+BE206+BH206),BK206)</f>
        <v>0</v>
      </c>
      <c r="S206" s="62">
        <f t="shared" si="1001"/>
        <v>0</v>
      </c>
      <c r="T206" s="62">
        <f t="shared" si="1001"/>
        <v>0</v>
      </c>
      <c r="U206" s="63">
        <f t="shared" si="977"/>
        <v>0</v>
      </c>
      <c r="V206" s="63">
        <f t="shared" si="978"/>
        <v>0</v>
      </c>
      <c r="W206" s="63">
        <f t="shared" si="979"/>
        <v>0</v>
      </c>
      <c r="X206" s="64">
        <f t="shared" ref="X206:Y206" si="1002">IF(O206&gt;0,O206/K206,0)</f>
        <v>0</v>
      </c>
      <c r="Y206" s="64">
        <f t="shared" si="1002"/>
        <v>0</v>
      </c>
      <c r="Z206" s="64">
        <f t="shared" si="458"/>
        <v>0</v>
      </c>
      <c r="AA206" s="58"/>
      <c r="AB206" s="58"/>
      <c r="AC206" s="58"/>
      <c r="AD206" s="58"/>
      <c r="AE206" s="65"/>
      <c r="AF206" s="65"/>
      <c r="AG206" s="65"/>
      <c r="AH206" s="65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326">
        <f t="shared" ref="BN206:BN210" si="1003">IF(O206-BK206&gt;0,O206-BK206,0)</f>
        <v>0</v>
      </c>
      <c r="BO206" s="327">
        <f t="shared" ref="BO206:BO210" si="1004">IF(Q206-BM206&gt;0,Q206-BM206,0)</f>
        <v>0</v>
      </c>
      <c r="BP206" s="326">
        <f t="shared" ref="BP206:BP210" si="1005">IF(BN206+BO206&gt;0,BN206+BO206,0)</f>
        <v>0</v>
      </c>
      <c r="BQ206" s="326">
        <f t="shared" ref="BQ206:BQ210" si="1006">IF(U206=0,0,U206)</f>
        <v>0</v>
      </c>
      <c r="BR206" s="326">
        <f t="shared" ref="BR206:BR210" si="1007">IF(W206=0,0,W206)</f>
        <v>0</v>
      </c>
      <c r="BS206" s="326">
        <f t="shared" ref="BS206:BS210" si="1008">IF(BQ206+BR206&gt;0,BQ206+BR206,0)</f>
        <v>0</v>
      </c>
      <c r="BT206" s="326">
        <f t="shared" ref="BT206:BT210" si="1009">IF(V206&gt;0,V206,0)</f>
        <v>0</v>
      </c>
      <c r="BU206" s="326">
        <f t="shared" ref="BU206:BU210" si="1010">IF(BP206=0,0,BP206)</f>
        <v>0</v>
      </c>
      <c r="BV206" s="326">
        <f t="shared" ref="BV206:BV210" si="1011">IF(BS206=0,0,BS206)</f>
        <v>0</v>
      </c>
      <c r="BW206" s="326">
        <f t="shared" ref="BW206:BW210" si="1012">IF(BP206+BT206&gt;0,BP206+BT206,0)</f>
        <v>0</v>
      </c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</row>
    <row r="207" spans="1:85" ht="15.75" customHeight="1">
      <c r="A207" s="52"/>
      <c r="B207" s="53"/>
      <c r="C207" s="54" t="s">
        <v>217</v>
      </c>
      <c r="D207" s="84" t="s">
        <v>468</v>
      </c>
      <c r="E207" s="56">
        <v>101443.26</v>
      </c>
      <c r="F207" s="56"/>
      <c r="G207" s="168">
        <f t="shared" si="974"/>
        <v>101443.26</v>
      </c>
      <c r="H207" s="169"/>
      <c r="I207" s="170">
        <f t="shared" si="796"/>
        <v>0</v>
      </c>
      <c r="J207" s="57">
        <f t="shared" si="797"/>
        <v>0</v>
      </c>
      <c r="K207" s="58"/>
      <c r="L207" s="59"/>
      <c r="M207" s="58"/>
      <c r="N207" s="58"/>
      <c r="O207" s="61">
        <f t="shared" ref="O207:Q207" si="1013">AA207+AD207+AG207+AJ207+AM207+AP207+AS207+AV207+AY207+BB207+BE207+BH207</f>
        <v>0</v>
      </c>
      <c r="P207" s="61">
        <f t="shared" si="1013"/>
        <v>0</v>
      </c>
      <c r="Q207" s="61">
        <f t="shared" si="1013"/>
        <v>0</v>
      </c>
      <c r="R207" s="62">
        <f t="shared" ref="R207:T207" si="1014">IF(BK207=0,SUM(AA207+AD207+AG207+AJ207+AM207+AP207+AS207+AV207+AY207+BB207+BE207+BH207),BK207)</f>
        <v>0</v>
      </c>
      <c r="S207" s="62">
        <f t="shared" si="1014"/>
        <v>0</v>
      </c>
      <c r="T207" s="62">
        <f t="shared" si="1014"/>
        <v>0</v>
      </c>
      <c r="U207" s="63">
        <f t="shared" si="977"/>
        <v>0</v>
      </c>
      <c r="V207" s="63">
        <f t="shared" si="978"/>
        <v>0</v>
      </c>
      <c r="W207" s="63">
        <f t="shared" si="979"/>
        <v>0</v>
      </c>
      <c r="X207" s="64">
        <f t="shared" ref="X207:Y207" si="1015">IF(O207&gt;0,O207/K207,0)</f>
        <v>0</v>
      </c>
      <c r="Y207" s="64">
        <f t="shared" si="1015"/>
        <v>0</v>
      </c>
      <c r="Z207" s="64">
        <f t="shared" si="458"/>
        <v>0</v>
      </c>
      <c r="AA207" s="58"/>
      <c r="AB207" s="58"/>
      <c r="AC207" s="58"/>
      <c r="AD207" s="58"/>
      <c r="AE207" s="65"/>
      <c r="AF207" s="65"/>
      <c r="AG207" s="65"/>
      <c r="AH207" s="65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326">
        <f t="shared" si="1003"/>
        <v>0</v>
      </c>
      <c r="BO207" s="327">
        <f t="shared" si="1004"/>
        <v>0</v>
      </c>
      <c r="BP207" s="326">
        <f t="shared" si="1005"/>
        <v>0</v>
      </c>
      <c r="BQ207" s="326">
        <f t="shared" si="1006"/>
        <v>0</v>
      </c>
      <c r="BR207" s="326">
        <f t="shared" si="1007"/>
        <v>0</v>
      </c>
      <c r="BS207" s="326">
        <f t="shared" si="1008"/>
        <v>0</v>
      </c>
      <c r="BT207" s="326">
        <f t="shared" si="1009"/>
        <v>0</v>
      </c>
      <c r="BU207" s="326">
        <f t="shared" si="1010"/>
        <v>0</v>
      </c>
      <c r="BV207" s="326">
        <f t="shared" si="1011"/>
        <v>0</v>
      </c>
      <c r="BW207" s="326">
        <f t="shared" si="1012"/>
        <v>0</v>
      </c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</row>
    <row r="208" spans="1:85" ht="15.75" customHeight="1">
      <c r="A208" s="52"/>
      <c r="B208" s="53"/>
      <c r="C208" s="90" t="s">
        <v>246</v>
      </c>
      <c r="D208" s="91" t="s">
        <v>247</v>
      </c>
      <c r="E208" s="56">
        <v>3000</v>
      </c>
      <c r="F208" s="56"/>
      <c r="G208" s="56">
        <f t="shared" si="974"/>
        <v>3000</v>
      </c>
      <c r="H208" s="77"/>
      <c r="I208" s="57">
        <f t="shared" si="796"/>
        <v>0</v>
      </c>
      <c r="J208" s="57">
        <f t="shared" si="797"/>
        <v>0</v>
      </c>
      <c r="K208" s="58"/>
      <c r="L208" s="59"/>
      <c r="M208" s="58"/>
      <c r="N208" s="58"/>
      <c r="O208" s="61">
        <f t="shared" ref="O208:Q208" si="1016">AA208+AD208+AG208+AJ208+AM208+AP208+AS208+AV208+AY208+BB208+BE208+BH208</f>
        <v>0</v>
      </c>
      <c r="P208" s="61">
        <f t="shared" si="1016"/>
        <v>0</v>
      </c>
      <c r="Q208" s="61">
        <f t="shared" si="1016"/>
        <v>0</v>
      </c>
      <c r="R208" s="62">
        <f t="shared" ref="R208:T208" si="1017">IF(BK208=0,SUM(AA208+AD208+AG208+AJ208+AM208+AP208+AS208+AV208+AY208+BB208+BE208+BH208),BK208)</f>
        <v>0</v>
      </c>
      <c r="S208" s="62">
        <f t="shared" si="1017"/>
        <v>0</v>
      </c>
      <c r="T208" s="62">
        <f t="shared" si="1017"/>
        <v>0</v>
      </c>
      <c r="U208" s="63">
        <f t="shared" si="977"/>
        <v>0</v>
      </c>
      <c r="V208" s="63">
        <f t="shared" si="978"/>
        <v>0</v>
      </c>
      <c r="W208" s="63">
        <f t="shared" si="979"/>
        <v>0</v>
      </c>
      <c r="X208" s="64">
        <f t="shared" ref="X208:Y208" si="1018">IF(O208&gt;0,O208/K208,0)</f>
        <v>0</v>
      </c>
      <c r="Y208" s="64">
        <f t="shared" si="1018"/>
        <v>0</v>
      </c>
      <c r="Z208" s="64">
        <f t="shared" si="458"/>
        <v>0</v>
      </c>
      <c r="AA208" s="58"/>
      <c r="AB208" s="58"/>
      <c r="AC208" s="58"/>
      <c r="AD208" s="58"/>
      <c r="AE208" s="65"/>
      <c r="AF208" s="65"/>
      <c r="AG208" s="65"/>
      <c r="AH208" s="65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326">
        <f t="shared" si="1003"/>
        <v>0</v>
      </c>
      <c r="BO208" s="327">
        <f t="shared" si="1004"/>
        <v>0</v>
      </c>
      <c r="BP208" s="326">
        <f t="shared" si="1005"/>
        <v>0</v>
      </c>
      <c r="BQ208" s="326">
        <f t="shared" si="1006"/>
        <v>0</v>
      </c>
      <c r="BR208" s="326">
        <f t="shared" si="1007"/>
        <v>0</v>
      </c>
      <c r="BS208" s="326">
        <f t="shared" si="1008"/>
        <v>0</v>
      </c>
      <c r="BT208" s="326">
        <f t="shared" si="1009"/>
        <v>0</v>
      </c>
      <c r="BU208" s="326">
        <f t="shared" si="1010"/>
        <v>0</v>
      </c>
      <c r="BV208" s="326">
        <f t="shared" si="1011"/>
        <v>0</v>
      </c>
      <c r="BW208" s="326">
        <f t="shared" si="1012"/>
        <v>0</v>
      </c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</row>
    <row r="209" spans="1:85" ht="15.75" customHeight="1">
      <c r="A209" s="52"/>
      <c r="B209" s="53"/>
      <c r="C209" s="54" t="s">
        <v>469</v>
      </c>
      <c r="D209" s="55" t="s">
        <v>470</v>
      </c>
      <c r="E209" s="56">
        <v>10000</v>
      </c>
      <c r="F209" s="56"/>
      <c r="G209" s="56">
        <f t="shared" si="974"/>
        <v>10000</v>
      </c>
      <c r="H209" s="56">
        <v>10000</v>
      </c>
      <c r="I209" s="57">
        <f t="shared" si="796"/>
        <v>0</v>
      </c>
      <c r="J209" s="57">
        <f t="shared" si="797"/>
        <v>0</v>
      </c>
      <c r="K209" s="58"/>
      <c r="L209" s="59"/>
      <c r="M209" s="58"/>
      <c r="N209" s="58"/>
      <c r="O209" s="61">
        <f t="shared" ref="O209:Q209" si="1019">AA209+AD209+AG209+AJ209+AM209+AP209+AS209+AV209+AY209+BB209+BE209+BH209</f>
        <v>0</v>
      </c>
      <c r="P209" s="61">
        <f t="shared" si="1019"/>
        <v>0</v>
      </c>
      <c r="Q209" s="61">
        <f t="shared" si="1019"/>
        <v>0</v>
      </c>
      <c r="R209" s="62">
        <f t="shared" ref="R209:T209" si="1020">IF(BK209=0,SUM(AA209+AD209+AG209+AJ209+AM209+AP209+AS209+AV209+AY209+BB209+BE209+BH209),BK209)</f>
        <v>0</v>
      </c>
      <c r="S209" s="62">
        <f t="shared" si="1020"/>
        <v>0</v>
      </c>
      <c r="T209" s="62">
        <f t="shared" si="1020"/>
        <v>0</v>
      </c>
      <c r="U209" s="63">
        <f t="shared" si="977"/>
        <v>0</v>
      </c>
      <c r="V209" s="63">
        <f t="shared" si="978"/>
        <v>0</v>
      </c>
      <c r="W209" s="63">
        <f t="shared" si="979"/>
        <v>0</v>
      </c>
      <c r="X209" s="64">
        <f t="shared" ref="X209:Y209" si="1021">IF(O209&gt;0,O209/K209,0)</f>
        <v>0</v>
      </c>
      <c r="Y209" s="64">
        <f t="shared" si="1021"/>
        <v>0</v>
      </c>
      <c r="Z209" s="64">
        <f t="shared" si="458"/>
        <v>0</v>
      </c>
      <c r="AA209" s="58"/>
      <c r="AB209" s="58"/>
      <c r="AC209" s="58"/>
      <c r="AD209" s="58"/>
      <c r="AE209" s="65"/>
      <c r="AF209" s="65"/>
      <c r="AG209" s="65"/>
      <c r="AH209" s="65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326">
        <f t="shared" si="1003"/>
        <v>0</v>
      </c>
      <c r="BO209" s="327">
        <f t="shared" si="1004"/>
        <v>0</v>
      </c>
      <c r="BP209" s="326">
        <f t="shared" si="1005"/>
        <v>0</v>
      </c>
      <c r="BQ209" s="326">
        <f t="shared" si="1006"/>
        <v>0</v>
      </c>
      <c r="BR209" s="326">
        <f t="shared" si="1007"/>
        <v>0</v>
      </c>
      <c r="BS209" s="326">
        <f t="shared" si="1008"/>
        <v>0</v>
      </c>
      <c r="BT209" s="326">
        <f t="shared" si="1009"/>
        <v>0</v>
      </c>
      <c r="BU209" s="326">
        <f t="shared" si="1010"/>
        <v>0</v>
      </c>
      <c r="BV209" s="326">
        <f t="shared" si="1011"/>
        <v>0</v>
      </c>
      <c r="BW209" s="326">
        <f t="shared" si="1012"/>
        <v>0</v>
      </c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</row>
    <row r="210" spans="1:85" ht="15.75" customHeight="1">
      <c r="A210" s="52"/>
      <c r="B210" s="53"/>
      <c r="C210" s="54" t="s">
        <v>262</v>
      </c>
      <c r="D210" s="55" t="s">
        <v>263</v>
      </c>
      <c r="E210" s="56">
        <v>10000</v>
      </c>
      <c r="F210" s="56"/>
      <c r="G210" s="56">
        <f t="shared" si="974"/>
        <v>10000</v>
      </c>
      <c r="H210" s="56"/>
      <c r="I210" s="57">
        <f t="shared" si="796"/>
        <v>0</v>
      </c>
      <c r="J210" s="57">
        <f t="shared" si="797"/>
        <v>0</v>
      </c>
      <c r="K210" s="58"/>
      <c r="L210" s="59"/>
      <c r="M210" s="58"/>
      <c r="N210" s="58"/>
      <c r="O210" s="61">
        <f t="shared" ref="O210:Q210" si="1022">AA210+AD210+AG210+AJ210+AM210+AP210+AS210+AV210+AY210+BB210+BE210+BH210</f>
        <v>0</v>
      </c>
      <c r="P210" s="61">
        <f t="shared" si="1022"/>
        <v>0</v>
      </c>
      <c r="Q210" s="61">
        <f t="shared" si="1022"/>
        <v>0</v>
      </c>
      <c r="R210" s="62">
        <f t="shared" ref="R210:T210" si="1023">IF(BK210=0,SUM(AA210+AD210+AG210+AJ210+AM210+AP210+AS210+AV210+AY210+BB210+BE210+BH210),BK210)</f>
        <v>0</v>
      </c>
      <c r="S210" s="62">
        <f t="shared" si="1023"/>
        <v>0</v>
      </c>
      <c r="T210" s="62">
        <f t="shared" si="1023"/>
        <v>0</v>
      </c>
      <c r="U210" s="63">
        <f t="shared" si="977"/>
        <v>0</v>
      </c>
      <c r="V210" s="63">
        <f t="shared" si="978"/>
        <v>0</v>
      </c>
      <c r="W210" s="63">
        <f t="shared" si="979"/>
        <v>0</v>
      </c>
      <c r="X210" s="64">
        <f t="shared" ref="X210:Y210" si="1024">IF(O210&gt;0,O210/K210,0)</f>
        <v>0</v>
      </c>
      <c r="Y210" s="64">
        <f t="shared" si="1024"/>
        <v>0</v>
      </c>
      <c r="Z210" s="64">
        <f t="shared" si="458"/>
        <v>0</v>
      </c>
      <c r="AA210" s="58"/>
      <c r="AB210" s="58"/>
      <c r="AC210" s="58"/>
      <c r="AD210" s="58"/>
      <c r="AE210" s="65"/>
      <c r="AF210" s="65"/>
      <c r="AG210" s="65"/>
      <c r="AH210" s="65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326">
        <f t="shared" si="1003"/>
        <v>0</v>
      </c>
      <c r="BO210" s="327">
        <f t="shared" si="1004"/>
        <v>0</v>
      </c>
      <c r="BP210" s="326">
        <f t="shared" si="1005"/>
        <v>0</v>
      </c>
      <c r="BQ210" s="326">
        <f t="shared" si="1006"/>
        <v>0</v>
      </c>
      <c r="BR210" s="326">
        <f t="shared" si="1007"/>
        <v>0</v>
      </c>
      <c r="BS210" s="326">
        <f t="shared" si="1008"/>
        <v>0</v>
      </c>
      <c r="BT210" s="326">
        <f t="shared" si="1009"/>
        <v>0</v>
      </c>
      <c r="BU210" s="326">
        <f t="shared" si="1010"/>
        <v>0</v>
      </c>
      <c r="BV210" s="326">
        <f t="shared" si="1011"/>
        <v>0</v>
      </c>
      <c r="BW210" s="326">
        <f t="shared" si="1012"/>
        <v>0</v>
      </c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</row>
    <row r="211" spans="1:85" ht="15.75" customHeight="1">
      <c r="A211" s="161"/>
      <c r="B211" s="162"/>
      <c r="C211" s="35"/>
      <c r="D211" s="171" t="s">
        <v>471</v>
      </c>
      <c r="E211" s="125">
        <f t="shared" ref="E211:H211" si="1025">SUM(E212:E218)</f>
        <v>0</v>
      </c>
      <c r="F211" s="125">
        <f t="shared" si="1025"/>
        <v>0</v>
      </c>
      <c r="G211" s="125">
        <f t="shared" si="1025"/>
        <v>0</v>
      </c>
      <c r="H211" s="125">
        <f t="shared" si="1025"/>
        <v>1700000</v>
      </c>
      <c r="I211" s="164">
        <f t="shared" si="796"/>
        <v>0</v>
      </c>
      <c r="J211" s="164">
        <f t="shared" si="797"/>
        <v>0</v>
      </c>
      <c r="K211" s="125">
        <f t="shared" ref="K211:Q211" si="1026">SUM(K212:K218)</f>
        <v>0</v>
      </c>
      <c r="L211" s="125">
        <f t="shared" si="1026"/>
        <v>0</v>
      </c>
      <c r="M211" s="125">
        <f t="shared" si="1026"/>
        <v>0</v>
      </c>
      <c r="N211" s="125">
        <f t="shared" si="1026"/>
        <v>66000</v>
      </c>
      <c r="O211" s="125">
        <f t="shared" si="1026"/>
        <v>0</v>
      </c>
      <c r="P211" s="125">
        <f t="shared" si="1026"/>
        <v>0</v>
      </c>
      <c r="Q211" s="125">
        <f t="shared" si="1026"/>
        <v>6360</v>
      </c>
      <c r="R211" s="62">
        <f t="shared" ref="R211:T211" si="1027">IF(BK211=0,SUM(AA211+AD211+AG211+AJ211+AM211+AP211+AS211+AV211+AY211+BB211+BE211+BH211),BK211)</f>
        <v>0</v>
      </c>
      <c r="S211" s="62">
        <f t="shared" si="1027"/>
        <v>0</v>
      </c>
      <c r="T211" s="62">
        <f t="shared" si="1027"/>
        <v>6360</v>
      </c>
      <c r="U211" s="166">
        <f t="shared" ref="U211:W211" si="1028">SUM(U212:U218)</f>
        <v>0</v>
      </c>
      <c r="V211" s="166">
        <f t="shared" si="1028"/>
        <v>0</v>
      </c>
      <c r="W211" s="166">
        <f t="shared" si="1028"/>
        <v>59640</v>
      </c>
      <c r="X211" s="38">
        <f t="shared" ref="X211:Y211" si="1029">IF(O211&gt;0,O211/K211,0)</f>
        <v>0</v>
      </c>
      <c r="Y211" s="38">
        <f t="shared" si="1029"/>
        <v>0</v>
      </c>
      <c r="Z211" s="38">
        <f t="shared" si="458"/>
        <v>9.636363636363636E-2</v>
      </c>
      <c r="AA211" s="165">
        <f t="shared" ref="AA211:BW211" si="1030">SUM(AA212:AA218)</f>
        <v>0</v>
      </c>
      <c r="AB211" s="165">
        <f t="shared" si="1030"/>
        <v>0</v>
      </c>
      <c r="AC211" s="165">
        <f t="shared" si="1030"/>
        <v>0</v>
      </c>
      <c r="AD211" s="165">
        <f t="shared" si="1030"/>
        <v>0</v>
      </c>
      <c r="AE211" s="165">
        <f t="shared" si="1030"/>
        <v>0</v>
      </c>
      <c r="AF211" s="165">
        <f t="shared" si="1030"/>
        <v>0</v>
      </c>
      <c r="AG211" s="165">
        <f t="shared" si="1030"/>
        <v>0</v>
      </c>
      <c r="AH211" s="165">
        <f t="shared" si="1030"/>
        <v>0</v>
      </c>
      <c r="AI211" s="165">
        <f t="shared" si="1030"/>
        <v>6360</v>
      </c>
      <c r="AJ211" s="165">
        <f t="shared" si="1030"/>
        <v>0</v>
      </c>
      <c r="AK211" s="165">
        <f t="shared" si="1030"/>
        <v>0</v>
      </c>
      <c r="AL211" s="165">
        <f t="shared" si="1030"/>
        <v>0</v>
      </c>
      <c r="AM211" s="165">
        <f t="shared" si="1030"/>
        <v>0</v>
      </c>
      <c r="AN211" s="165">
        <f t="shared" si="1030"/>
        <v>0</v>
      </c>
      <c r="AO211" s="165">
        <f t="shared" si="1030"/>
        <v>0</v>
      </c>
      <c r="AP211" s="165">
        <f t="shared" si="1030"/>
        <v>0</v>
      </c>
      <c r="AQ211" s="165">
        <f t="shared" si="1030"/>
        <v>0</v>
      </c>
      <c r="AR211" s="165">
        <f t="shared" si="1030"/>
        <v>0</v>
      </c>
      <c r="AS211" s="165">
        <f t="shared" si="1030"/>
        <v>0</v>
      </c>
      <c r="AT211" s="165">
        <f t="shared" si="1030"/>
        <v>0</v>
      </c>
      <c r="AU211" s="165">
        <f t="shared" si="1030"/>
        <v>0</v>
      </c>
      <c r="AV211" s="165">
        <f t="shared" si="1030"/>
        <v>0</v>
      </c>
      <c r="AW211" s="165">
        <f t="shared" si="1030"/>
        <v>0</v>
      </c>
      <c r="AX211" s="165">
        <f t="shared" si="1030"/>
        <v>0</v>
      </c>
      <c r="AY211" s="165">
        <f t="shared" si="1030"/>
        <v>0</v>
      </c>
      <c r="AZ211" s="165">
        <f t="shared" si="1030"/>
        <v>0</v>
      </c>
      <c r="BA211" s="165">
        <f t="shared" si="1030"/>
        <v>0</v>
      </c>
      <c r="BB211" s="165">
        <f t="shared" si="1030"/>
        <v>0</v>
      </c>
      <c r="BC211" s="165">
        <f t="shared" si="1030"/>
        <v>0</v>
      </c>
      <c r="BD211" s="165">
        <f t="shared" si="1030"/>
        <v>0</v>
      </c>
      <c r="BE211" s="165">
        <f t="shared" si="1030"/>
        <v>0</v>
      </c>
      <c r="BF211" s="165">
        <f t="shared" si="1030"/>
        <v>0</v>
      </c>
      <c r="BG211" s="165">
        <f t="shared" si="1030"/>
        <v>0</v>
      </c>
      <c r="BH211" s="165">
        <f t="shared" si="1030"/>
        <v>0</v>
      </c>
      <c r="BI211" s="165">
        <f t="shared" si="1030"/>
        <v>0</v>
      </c>
      <c r="BJ211" s="165">
        <f t="shared" si="1030"/>
        <v>0</v>
      </c>
      <c r="BK211" s="165">
        <f t="shared" si="1030"/>
        <v>0</v>
      </c>
      <c r="BL211" s="165">
        <f t="shared" si="1030"/>
        <v>0</v>
      </c>
      <c r="BM211" s="165">
        <f t="shared" si="1030"/>
        <v>0</v>
      </c>
      <c r="BN211" s="165">
        <f t="shared" si="1030"/>
        <v>0</v>
      </c>
      <c r="BO211" s="165">
        <f t="shared" si="1030"/>
        <v>6360</v>
      </c>
      <c r="BP211" s="165">
        <f t="shared" si="1030"/>
        <v>6360</v>
      </c>
      <c r="BQ211" s="165">
        <f t="shared" si="1030"/>
        <v>0</v>
      </c>
      <c r="BR211" s="165">
        <f t="shared" si="1030"/>
        <v>59640</v>
      </c>
      <c r="BS211" s="165">
        <f t="shared" si="1030"/>
        <v>59640</v>
      </c>
      <c r="BT211" s="165">
        <f t="shared" si="1030"/>
        <v>0</v>
      </c>
      <c r="BU211" s="165">
        <f t="shared" si="1030"/>
        <v>6360</v>
      </c>
      <c r="BV211" s="165">
        <f t="shared" si="1030"/>
        <v>59640</v>
      </c>
      <c r="BW211" s="165">
        <f t="shared" si="1030"/>
        <v>6360</v>
      </c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</row>
    <row r="212" spans="1:85" ht="15.75" customHeight="1">
      <c r="A212" s="52" t="s">
        <v>472</v>
      </c>
      <c r="B212" s="53"/>
      <c r="C212" s="54" t="s">
        <v>343</v>
      </c>
      <c r="D212" s="172" t="s">
        <v>473</v>
      </c>
      <c r="E212" s="56"/>
      <c r="F212" s="56"/>
      <c r="G212" s="56">
        <f>E212-F212</f>
        <v>0</v>
      </c>
      <c r="H212" s="56">
        <v>150000</v>
      </c>
      <c r="I212" s="57">
        <f t="shared" si="796"/>
        <v>0</v>
      </c>
      <c r="J212" s="57">
        <f t="shared" si="797"/>
        <v>0</v>
      </c>
      <c r="K212" s="58"/>
      <c r="L212" s="59"/>
      <c r="M212" s="58"/>
      <c r="N212" s="58">
        <v>20000</v>
      </c>
      <c r="O212" s="61">
        <f t="shared" ref="O212:Q212" si="1031">AA212+AD212+AG212+AJ212+AM212+AP212+AS212+AV212+AY212+BB212+BE212+BH212</f>
        <v>0</v>
      </c>
      <c r="P212" s="61">
        <f t="shared" si="1031"/>
        <v>0</v>
      </c>
      <c r="Q212" s="61">
        <f t="shared" si="1031"/>
        <v>6360</v>
      </c>
      <c r="R212" s="62">
        <f t="shared" ref="R212:T212" si="1032">IF(BK212=0,SUM(AA212+AD212+AG212+AJ212+AM212+AP212+AS212+AV212+AY212+BB212+BE212+BH212),BK212)</f>
        <v>0</v>
      </c>
      <c r="S212" s="62">
        <f t="shared" si="1032"/>
        <v>0</v>
      </c>
      <c r="T212" s="62">
        <f t="shared" si="1032"/>
        <v>6360</v>
      </c>
      <c r="U212" s="63">
        <f t="shared" ref="U212:U218" si="1033">K212-O212</f>
        <v>0</v>
      </c>
      <c r="V212" s="63">
        <f t="shared" ref="V212:V218" si="1034">L212-P212-M212</f>
        <v>0</v>
      </c>
      <c r="W212" s="63">
        <f t="shared" ref="W212:W218" si="1035">N212-Q212</f>
        <v>13640</v>
      </c>
      <c r="X212" s="64">
        <f t="shared" ref="X212:Y212" si="1036">IF(O212&gt;0,O212/K212,0)</f>
        <v>0</v>
      </c>
      <c r="Y212" s="64">
        <f t="shared" si="1036"/>
        <v>0</v>
      </c>
      <c r="Z212" s="64">
        <f t="shared" si="458"/>
        <v>0.318</v>
      </c>
      <c r="AA212" s="58"/>
      <c r="AB212" s="58"/>
      <c r="AC212" s="58"/>
      <c r="AD212" s="58"/>
      <c r="AE212" s="65"/>
      <c r="AF212" s="65"/>
      <c r="AG212" s="65"/>
      <c r="AH212" s="65"/>
      <c r="AI212" s="58">
        <f>360+1500+3000+540+960</f>
        <v>6360</v>
      </c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173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326">
        <f t="shared" ref="BN212" si="1037">IF(O212-BK212&gt;0,O212-BK212,0)</f>
        <v>0</v>
      </c>
      <c r="BO212" s="327">
        <f t="shared" ref="BO212" si="1038">IF(Q212-BM212&gt;0,Q212-BM212,0)</f>
        <v>6360</v>
      </c>
      <c r="BP212" s="326">
        <f t="shared" ref="BP212" si="1039">IF(BN212+BO212&gt;0,BN212+BO212,0)</f>
        <v>6360</v>
      </c>
      <c r="BQ212" s="326">
        <f t="shared" ref="BQ212" si="1040">IF(U212=0,0,U212)</f>
        <v>0</v>
      </c>
      <c r="BR212" s="326">
        <f t="shared" ref="BR212" si="1041">IF(W212=0,0,W212)</f>
        <v>13640</v>
      </c>
      <c r="BS212" s="326">
        <f t="shared" ref="BS212" si="1042">IF(BQ212+BR212&gt;0,BQ212+BR212,0)</f>
        <v>13640</v>
      </c>
      <c r="BT212" s="326">
        <f t="shared" ref="BT212" si="1043">IF(V212&gt;0,V212,0)</f>
        <v>0</v>
      </c>
      <c r="BU212" s="326">
        <f t="shared" ref="BU212" si="1044">IF(BP212=0,0,BP212)</f>
        <v>6360</v>
      </c>
      <c r="BV212" s="326">
        <f t="shared" ref="BV212" si="1045">IF(BS212=0,0,BS212)</f>
        <v>13640</v>
      </c>
      <c r="BW212" s="326">
        <f t="shared" ref="BW212" si="1046">IF(BP212+BT212&gt;0,BP212+BT212,0)</f>
        <v>6360</v>
      </c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</row>
    <row r="213" spans="1:85" ht="15.75" customHeight="1">
      <c r="A213" s="52" t="s">
        <v>474</v>
      </c>
      <c r="B213" s="66"/>
      <c r="C213" s="54" t="s">
        <v>343</v>
      </c>
      <c r="D213" s="172" t="s">
        <v>475</v>
      </c>
      <c r="E213" s="56"/>
      <c r="F213" s="56"/>
      <c r="G213" s="56"/>
      <c r="H213" s="56"/>
      <c r="I213" s="57"/>
      <c r="J213" s="57"/>
      <c r="K213" s="58"/>
      <c r="L213" s="59"/>
      <c r="M213" s="59"/>
      <c r="N213" s="58">
        <v>46000</v>
      </c>
      <c r="O213" s="61">
        <f t="shared" ref="O213:Q213" si="1047">AA213+AD213+AG213+AJ213+AM213+AP213+AS213+AV213+AY213+BB213+BE213+BH213</f>
        <v>0</v>
      </c>
      <c r="P213" s="61">
        <f t="shared" si="1047"/>
        <v>0</v>
      </c>
      <c r="Q213" s="61">
        <f t="shared" si="1047"/>
        <v>0</v>
      </c>
      <c r="R213" s="62">
        <f t="shared" ref="R213:T213" si="1048">IF(BK213=0,SUM(AA213+AD213+AG213+AJ213+AM213+AP213+AS213+AV213+AY213+BB213+BE213+BH213),BK213)</f>
        <v>0</v>
      </c>
      <c r="S213" s="62">
        <f t="shared" si="1048"/>
        <v>0</v>
      </c>
      <c r="T213" s="62">
        <f t="shared" si="1048"/>
        <v>0</v>
      </c>
      <c r="U213" s="63">
        <f t="shared" si="1033"/>
        <v>0</v>
      </c>
      <c r="V213" s="63">
        <f t="shared" si="1034"/>
        <v>0</v>
      </c>
      <c r="W213" s="63">
        <f t="shared" si="1035"/>
        <v>46000</v>
      </c>
      <c r="X213" s="64">
        <f t="shared" ref="X213:Y213" si="1049">IF(O213&gt;0,O213/K213,0)</f>
        <v>0</v>
      </c>
      <c r="Y213" s="64">
        <f t="shared" si="1049"/>
        <v>0</v>
      </c>
      <c r="Z213" s="64">
        <f t="shared" si="458"/>
        <v>0</v>
      </c>
      <c r="AA213" s="58"/>
      <c r="AB213" s="58"/>
      <c r="AC213" s="58"/>
      <c r="AD213" s="58"/>
      <c r="AE213" s="65"/>
      <c r="AF213" s="65"/>
      <c r="AG213" s="65"/>
      <c r="AH213" s="65"/>
      <c r="AI213" s="58"/>
      <c r="AJ213" s="58"/>
      <c r="AK213" s="60"/>
      <c r="AL213" s="58"/>
      <c r="AM213" s="58"/>
      <c r="AN213" s="60"/>
      <c r="AO213" s="58"/>
      <c r="AP213" s="58"/>
      <c r="AQ213" s="60"/>
      <c r="AR213" s="60"/>
      <c r="AS213" s="58"/>
      <c r="AT213" s="58"/>
      <c r="AU213" s="60"/>
      <c r="AV213" s="58"/>
      <c r="AW213" s="60"/>
      <c r="AX213" s="60"/>
      <c r="AY213" s="58"/>
      <c r="AZ213" s="58"/>
      <c r="BA213" s="174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326">
        <f t="shared" ref="BN213:BN218" si="1050">IF(O213-BK213&gt;0,O213-BK213,0)</f>
        <v>0</v>
      </c>
      <c r="BO213" s="327">
        <f t="shared" ref="BO213:BO218" si="1051">IF(Q213-BM213&gt;0,Q213-BM213,0)</f>
        <v>0</v>
      </c>
      <c r="BP213" s="326">
        <f t="shared" ref="BP213:BP218" si="1052">IF(BN213+BO213&gt;0,BN213+BO213,0)</f>
        <v>0</v>
      </c>
      <c r="BQ213" s="326">
        <f t="shared" ref="BQ213:BQ218" si="1053">IF(U213=0,0,U213)</f>
        <v>0</v>
      </c>
      <c r="BR213" s="326">
        <f t="shared" ref="BR213:BR218" si="1054">IF(W213=0,0,W213)</f>
        <v>46000</v>
      </c>
      <c r="BS213" s="326">
        <f t="shared" ref="BS213:BS218" si="1055">IF(BQ213+BR213&gt;0,BQ213+BR213,0)</f>
        <v>46000</v>
      </c>
      <c r="BT213" s="326">
        <f t="shared" ref="BT213:BT218" si="1056">IF(V213&gt;0,V213,0)</f>
        <v>0</v>
      </c>
      <c r="BU213" s="326">
        <f t="shared" ref="BU213:BU218" si="1057">IF(BP213=0,0,BP213)</f>
        <v>0</v>
      </c>
      <c r="BV213" s="326">
        <f t="shared" ref="BV213:BV218" si="1058">IF(BS213=0,0,BS213)</f>
        <v>46000</v>
      </c>
      <c r="BW213" s="326">
        <f t="shared" ref="BW213:BW218" si="1059">IF(BP213+BT213&gt;0,BP213+BT213,0)</f>
        <v>0</v>
      </c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</row>
    <row r="214" spans="1:85" ht="15.75" customHeight="1">
      <c r="A214" s="52"/>
      <c r="B214" s="66"/>
      <c r="C214" s="54" t="s">
        <v>455</v>
      </c>
      <c r="D214" s="55" t="s">
        <v>476</v>
      </c>
      <c r="E214" s="56"/>
      <c r="F214" s="56"/>
      <c r="G214" s="56">
        <f t="shared" ref="G214:G218" si="1060">E214-F214</f>
        <v>0</v>
      </c>
      <c r="H214" s="56">
        <v>850000</v>
      </c>
      <c r="I214" s="57">
        <f t="shared" ref="I214:I243" si="1061">IF(G214&gt;0,K214/G214,0)</f>
        <v>0</v>
      </c>
      <c r="J214" s="57">
        <f t="shared" ref="J214:J243" si="1062">IF(G214&gt;0,O214/G214,0)</f>
        <v>0</v>
      </c>
      <c r="K214" s="58"/>
      <c r="L214" s="59"/>
      <c r="M214" s="59"/>
      <c r="N214" s="59"/>
      <c r="O214" s="61">
        <f t="shared" ref="O214:Q214" si="1063">AA214+AD214+AG214+AJ214+AM214+AP214+AS214+AV214+AY214+BB214+BE214+BH214</f>
        <v>0</v>
      </c>
      <c r="P214" s="61">
        <f t="shared" si="1063"/>
        <v>0</v>
      </c>
      <c r="Q214" s="61">
        <f t="shared" si="1063"/>
        <v>0</v>
      </c>
      <c r="R214" s="62">
        <f t="shared" ref="R214:T214" si="1064">IF(BK214=0,SUM(AA214+AD214+AG214+AJ214+AM214+AP214+AS214+AV214+AY214+BB214+BE214+BH214),BK214)</f>
        <v>0</v>
      </c>
      <c r="S214" s="62">
        <f t="shared" si="1064"/>
        <v>0</v>
      </c>
      <c r="T214" s="62">
        <f t="shared" si="1064"/>
        <v>0</v>
      </c>
      <c r="U214" s="63">
        <f t="shared" si="1033"/>
        <v>0</v>
      </c>
      <c r="V214" s="63">
        <f t="shared" si="1034"/>
        <v>0</v>
      </c>
      <c r="W214" s="63">
        <f t="shared" si="1035"/>
        <v>0</v>
      </c>
      <c r="X214" s="64">
        <f t="shared" ref="X214:Y214" si="1065">IF(O214&gt;0,O214/K214,0)</f>
        <v>0</v>
      </c>
      <c r="Y214" s="64">
        <f t="shared" si="1065"/>
        <v>0</v>
      </c>
      <c r="Z214" s="64">
        <f t="shared" si="458"/>
        <v>0</v>
      </c>
      <c r="AA214" s="58"/>
      <c r="AB214" s="58"/>
      <c r="AC214" s="58"/>
      <c r="AD214" s="58"/>
      <c r="AE214" s="65"/>
      <c r="AF214" s="65"/>
      <c r="AG214" s="65"/>
      <c r="AH214" s="65"/>
      <c r="AI214" s="58"/>
      <c r="AJ214" s="58"/>
      <c r="AK214" s="60"/>
      <c r="AL214" s="58"/>
      <c r="AM214" s="58"/>
      <c r="AN214" s="60"/>
      <c r="AO214" s="58"/>
      <c r="AP214" s="58"/>
      <c r="AQ214" s="60"/>
      <c r="AR214" s="60"/>
      <c r="AS214" s="58"/>
      <c r="AT214" s="58"/>
      <c r="AU214" s="60"/>
      <c r="AV214" s="58"/>
      <c r="AW214" s="60"/>
      <c r="AX214" s="60"/>
      <c r="AY214" s="58"/>
      <c r="AZ214" s="58"/>
      <c r="BA214" s="174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326">
        <f t="shared" si="1050"/>
        <v>0</v>
      </c>
      <c r="BO214" s="327">
        <f t="shared" si="1051"/>
        <v>0</v>
      </c>
      <c r="BP214" s="326">
        <f t="shared" si="1052"/>
        <v>0</v>
      </c>
      <c r="BQ214" s="326">
        <f t="shared" si="1053"/>
        <v>0</v>
      </c>
      <c r="BR214" s="326">
        <f t="shared" si="1054"/>
        <v>0</v>
      </c>
      <c r="BS214" s="326">
        <f t="shared" si="1055"/>
        <v>0</v>
      </c>
      <c r="BT214" s="326">
        <f t="shared" si="1056"/>
        <v>0</v>
      </c>
      <c r="BU214" s="326">
        <f t="shared" si="1057"/>
        <v>0</v>
      </c>
      <c r="BV214" s="326">
        <f t="shared" si="1058"/>
        <v>0</v>
      </c>
      <c r="BW214" s="326">
        <f t="shared" si="1059"/>
        <v>0</v>
      </c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</row>
    <row r="215" spans="1:85" ht="15.75" customHeight="1">
      <c r="A215" s="52"/>
      <c r="B215" s="66"/>
      <c r="C215" s="54" t="s">
        <v>455</v>
      </c>
      <c r="D215" s="55" t="s">
        <v>476</v>
      </c>
      <c r="E215" s="56"/>
      <c r="F215" s="56"/>
      <c r="G215" s="56">
        <f t="shared" si="1060"/>
        <v>0</v>
      </c>
      <c r="H215" s="56">
        <v>700000</v>
      </c>
      <c r="I215" s="57">
        <f t="shared" si="1061"/>
        <v>0</v>
      </c>
      <c r="J215" s="57">
        <f t="shared" si="1062"/>
        <v>0</v>
      </c>
      <c r="K215" s="58"/>
      <c r="L215" s="59"/>
      <c r="M215" s="58"/>
      <c r="N215" s="58"/>
      <c r="O215" s="61">
        <f t="shared" ref="O215:Q215" si="1066">AA215+AD215+AG215+AJ215+AM215+AP215+AS215+AV215+AY215+BB215+BE215+BH215</f>
        <v>0</v>
      </c>
      <c r="P215" s="61">
        <f t="shared" si="1066"/>
        <v>0</v>
      </c>
      <c r="Q215" s="61">
        <f t="shared" si="1066"/>
        <v>0</v>
      </c>
      <c r="R215" s="62">
        <f t="shared" ref="R215:T215" si="1067">IF(BK215=0,SUM(AA215+AD215+AG215+AJ215+AM215+AP215+AS215+AV215+AY215+BB215+BE215+BH215),BK215)</f>
        <v>0</v>
      </c>
      <c r="S215" s="62">
        <f t="shared" si="1067"/>
        <v>0</v>
      </c>
      <c r="T215" s="62">
        <f t="shared" si="1067"/>
        <v>0</v>
      </c>
      <c r="U215" s="63">
        <f t="shared" si="1033"/>
        <v>0</v>
      </c>
      <c r="V215" s="63">
        <f t="shared" si="1034"/>
        <v>0</v>
      </c>
      <c r="W215" s="63">
        <f t="shared" si="1035"/>
        <v>0</v>
      </c>
      <c r="X215" s="64">
        <f t="shared" ref="X215:Y215" si="1068">IF(O215&gt;0,O215/K215,0)</f>
        <v>0</v>
      </c>
      <c r="Y215" s="64">
        <f t="shared" si="1068"/>
        <v>0</v>
      </c>
      <c r="Z215" s="64">
        <f t="shared" si="458"/>
        <v>0</v>
      </c>
      <c r="AA215" s="58"/>
      <c r="AB215" s="58"/>
      <c r="AC215" s="58"/>
      <c r="AD215" s="58"/>
      <c r="AE215" s="65"/>
      <c r="AF215" s="65"/>
      <c r="AG215" s="65"/>
      <c r="AH215" s="65"/>
      <c r="AI215" s="58"/>
      <c r="AJ215" s="58"/>
      <c r="AK215" s="60"/>
      <c r="AL215" s="58"/>
      <c r="AM215" s="58"/>
      <c r="AN215" s="60"/>
      <c r="AO215" s="58"/>
      <c r="AP215" s="58"/>
      <c r="AQ215" s="60"/>
      <c r="AR215" s="60"/>
      <c r="AS215" s="58"/>
      <c r="AT215" s="58"/>
      <c r="AU215" s="60"/>
      <c r="AV215" s="58"/>
      <c r="AW215" s="60"/>
      <c r="AX215" s="60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326">
        <f t="shared" si="1050"/>
        <v>0</v>
      </c>
      <c r="BO215" s="327">
        <f t="shared" si="1051"/>
        <v>0</v>
      </c>
      <c r="BP215" s="326">
        <f t="shared" si="1052"/>
        <v>0</v>
      </c>
      <c r="BQ215" s="326">
        <f t="shared" si="1053"/>
        <v>0</v>
      </c>
      <c r="BR215" s="326">
        <f t="shared" si="1054"/>
        <v>0</v>
      </c>
      <c r="BS215" s="326">
        <f t="shared" si="1055"/>
        <v>0</v>
      </c>
      <c r="BT215" s="326">
        <f t="shared" si="1056"/>
        <v>0</v>
      </c>
      <c r="BU215" s="326">
        <f t="shared" si="1057"/>
        <v>0</v>
      </c>
      <c r="BV215" s="326">
        <f t="shared" si="1058"/>
        <v>0</v>
      </c>
      <c r="BW215" s="326">
        <f t="shared" si="1059"/>
        <v>0</v>
      </c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</row>
    <row r="216" spans="1:85" ht="15.75" customHeight="1">
      <c r="A216" s="52"/>
      <c r="B216" s="66"/>
      <c r="C216" s="54" t="s">
        <v>455</v>
      </c>
      <c r="D216" s="55" t="s">
        <v>477</v>
      </c>
      <c r="E216" s="56"/>
      <c r="F216" s="56"/>
      <c r="G216" s="56">
        <f t="shared" si="1060"/>
        <v>0</v>
      </c>
      <c r="H216" s="56">
        <v>0</v>
      </c>
      <c r="I216" s="57">
        <f t="shared" si="1061"/>
        <v>0</v>
      </c>
      <c r="J216" s="57">
        <f t="shared" si="1062"/>
        <v>0</v>
      </c>
      <c r="K216" s="58"/>
      <c r="L216" s="59"/>
      <c r="M216" s="58"/>
      <c r="N216" s="58"/>
      <c r="O216" s="61">
        <f t="shared" ref="O216:Q216" si="1069">AA216+AD216+AG216+AJ216+AM216+AP216+AS216+AV216+AY216+BB216+BE216+BH216</f>
        <v>0</v>
      </c>
      <c r="P216" s="61">
        <f t="shared" si="1069"/>
        <v>0</v>
      </c>
      <c r="Q216" s="61">
        <f t="shared" si="1069"/>
        <v>0</v>
      </c>
      <c r="R216" s="62">
        <f t="shared" ref="R216:T216" si="1070">IF(BK216=0,SUM(AA216+AD216+AG216+AJ216+AM216+AP216+AS216+AV216+AY216+BB216+BE216+BH216),BK216)</f>
        <v>0</v>
      </c>
      <c r="S216" s="62">
        <f t="shared" si="1070"/>
        <v>0</v>
      </c>
      <c r="T216" s="62">
        <f t="shared" si="1070"/>
        <v>0</v>
      </c>
      <c r="U216" s="63">
        <f t="shared" si="1033"/>
        <v>0</v>
      </c>
      <c r="V216" s="63">
        <f t="shared" si="1034"/>
        <v>0</v>
      </c>
      <c r="W216" s="63">
        <f t="shared" si="1035"/>
        <v>0</v>
      </c>
      <c r="X216" s="64">
        <f t="shared" ref="X216:Y216" si="1071">IF(O216&gt;0,O216/K216,0)</f>
        <v>0</v>
      </c>
      <c r="Y216" s="64">
        <f t="shared" si="1071"/>
        <v>0</v>
      </c>
      <c r="Z216" s="64">
        <f t="shared" si="458"/>
        <v>0</v>
      </c>
      <c r="AA216" s="58"/>
      <c r="AB216" s="58"/>
      <c r="AC216" s="58"/>
      <c r="AD216" s="58"/>
      <c r="AE216" s="65"/>
      <c r="AF216" s="65"/>
      <c r="AG216" s="65"/>
      <c r="AH216" s="65"/>
      <c r="AI216" s="58"/>
      <c r="AJ216" s="58"/>
      <c r="AK216" s="60"/>
      <c r="AL216" s="58"/>
      <c r="AM216" s="58"/>
      <c r="AN216" s="60"/>
      <c r="AO216" s="58"/>
      <c r="AP216" s="58"/>
      <c r="AQ216" s="60"/>
      <c r="AR216" s="60"/>
      <c r="AS216" s="58"/>
      <c r="AT216" s="58"/>
      <c r="AU216" s="60"/>
      <c r="AV216" s="58"/>
      <c r="AW216" s="60"/>
      <c r="AX216" s="60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326">
        <f t="shared" si="1050"/>
        <v>0</v>
      </c>
      <c r="BO216" s="327">
        <f t="shared" si="1051"/>
        <v>0</v>
      </c>
      <c r="BP216" s="326">
        <f t="shared" si="1052"/>
        <v>0</v>
      </c>
      <c r="BQ216" s="326">
        <f t="shared" si="1053"/>
        <v>0</v>
      </c>
      <c r="BR216" s="326">
        <f t="shared" si="1054"/>
        <v>0</v>
      </c>
      <c r="BS216" s="326">
        <f t="shared" si="1055"/>
        <v>0</v>
      </c>
      <c r="BT216" s="326">
        <f t="shared" si="1056"/>
        <v>0</v>
      </c>
      <c r="BU216" s="326">
        <f t="shared" si="1057"/>
        <v>0</v>
      </c>
      <c r="BV216" s="326">
        <f t="shared" si="1058"/>
        <v>0</v>
      </c>
      <c r="BW216" s="326">
        <f t="shared" si="1059"/>
        <v>0</v>
      </c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</row>
    <row r="217" spans="1:85" ht="15.75" customHeight="1">
      <c r="A217" s="52"/>
      <c r="B217" s="66"/>
      <c r="C217" s="54" t="s">
        <v>455</v>
      </c>
      <c r="D217" s="55" t="s">
        <v>478</v>
      </c>
      <c r="E217" s="56"/>
      <c r="F217" s="56"/>
      <c r="G217" s="56">
        <f t="shared" si="1060"/>
        <v>0</v>
      </c>
      <c r="H217" s="56">
        <v>0</v>
      </c>
      <c r="I217" s="57">
        <f t="shared" si="1061"/>
        <v>0</v>
      </c>
      <c r="J217" s="57">
        <f t="shared" si="1062"/>
        <v>0</v>
      </c>
      <c r="K217" s="58"/>
      <c r="L217" s="59"/>
      <c r="M217" s="58"/>
      <c r="N217" s="58"/>
      <c r="O217" s="61">
        <f t="shared" ref="O217:Q217" si="1072">AA217+AD217+AG217+AJ217+AM217+AP217+AS217+AV217+AY217+BB217+BE217+BH217</f>
        <v>0</v>
      </c>
      <c r="P217" s="61">
        <f t="shared" si="1072"/>
        <v>0</v>
      </c>
      <c r="Q217" s="61">
        <f t="shared" si="1072"/>
        <v>0</v>
      </c>
      <c r="R217" s="62">
        <f t="shared" ref="R217:T217" si="1073">IF(BK217=0,SUM(AA217+AD217+AG217+AJ217+AM217+AP217+AS217+AV217+AY217+BB217+BE217+BH217),BK217)</f>
        <v>0</v>
      </c>
      <c r="S217" s="62">
        <f t="shared" si="1073"/>
        <v>0</v>
      </c>
      <c r="T217" s="62">
        <f t="shared" si="1073"/>
        <v>0</v>
      </c>
      <c r="U217" s="63">
        <f t="shared" si="1033"/>
        <v>0</v>
      </c>
      <c r="V217" s="63">
        <f t="shared" si="1034"/>
        <v>0</v>
      </c>
      <c r="W217" s="63">
        <f t="shared" si="1035"/>
        <v>0</v>
      </c>
      <c r="X217" s="64">
        <f t="shared" ref="X217:Y217" si="1074">IF(O217&gt;0,O217/K217,0)</f>
        <v>0</v>
      </c>
      <c r="Y217" s="64">
        <f t="shared" si="1074"/>
        <v>0</v>
      </c>
      <c r="Z217" s="64">
        <f t="shared" si="458"/>
        <v>0</v>
      </c>
      <c r="AA217" s="58"/>
      <c r="AB217" s="58"/>
      <c r="AC217" s="58"/>
      <c r="AD217" s="58"/>
      <c r="AE217" s="65"/>
      <c r="AF217" s="65"/>
      <c r="AG217" s="65"/>
      <c r="AH217" s="65"/>
      <c r="AI217" s="58"/>
      <c r="AJ217" s="58"/>
      <c r="AK217" s="60"/>
      <c r="AL217" s="58"/>
      <c r="AM217" s="58"/>
      <c r="AN217" s="60"/>
      <c r="AO217" s="58"/>
      <c r="AP217" s="58"/>
      <c r="AQ217" s="60"/>
      <c r="AR217" s="60"/>
      <c r="AS217" s="58"/>
      <c r="AT217" s="58"/>
      <c r="AU217" s="60"/>
      <c r="AV217" s="58"/>
      <c r="AW217" s="60"/>
      <c r="AX217" s="60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326">
        <f t="shared" si="1050"/>
        <v>0</v>
      </c>
      <c r="BO217" s="327">
        <f t="shared" si="1051"/>
        <v>0</v>
      </c>
      <c r="BP217" s="326">
        <f t="shared" si="1052"/>
        <v>0</v>
      </c>
      <c r="BQ217" s="326">
        <f t="shared" si="1053"/>
        <v>0</v>
      </c>
      <c r="BR217" s="326">
        <f t="shared" si="1054"/>
        <v>0</v>
      </c>
      <c r="BS217" s="326">
        <f t="shared" si="1055"/>
        <v>0</v>
      </c>
      <c r="BT217" s="326">
        <f t="shared" si="1056"/>
        <v>0</v>
      </c>
      <c r="BU217" s="326">
        <f t="shared" si="1057"/>
        <v>0</v>
      </c>
      <c r="BV217" s="326">
        <f t="shared" si="1058"/>
        <v>0</v>
      </c>
      <c r="BW217" s="326">
        <f t="shared" si="1059"/>
        <v>0</v>
      </c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</row>
    <row r="218" spans="1:85" ht="15.75" customHeight="1">
      <c r="A218" s="52"/>
      <c r="B218" s="66"/>
      <c r="C218" s="54" t="s">
        <v>455</v>
      </c>
      <c r="D218" s="55" t="s">
        <v>479</v>
      </c>
      <c r="E218" s="56"/>
      <c r="F218" s="56"/>
      <c r="G218" s="56">
        <f t="shared" si="1060"/>
        <v>0</v>
      </c>
      <c r="H218" s="56">
        <v>0</v>
      </c>
      <c r="I218" s="57">
        <f t="shared" si="1061"/>
        <v>0</v>
      </c>
      <c r="J218" s="57">
        <f t="shared" si="1062"/>
        <v>0</v>
      </c>
      <c r="K218" s="58"/>
      <c r="L218" s="59"/>
      <c r="M218" s="59"/>
      <c r="N218" s="59"/>
      <c r="O218" s="61">
        <f t="shared" ref="O218:Q218" si="1075">AA218+AD218+AG218+AJ218+AM218+AP218+AS218+AV218+AY218+BB218+BE218+BH218</f>
        <v>0</v>
      </c>
      <c r="P218" s="61">
        <f t="shared" si="1075"/>
        <v>0</v>
      </c>
      <c r="Q218" s="61">
        <f t="shared" si="1075"/>
        <v>0</v>
      </c>
      <c r="R218" s="62">
        <f t="shared" ref="R218:T218" si="1076">IF(BK218=0,SUM(AA218+AD218+AG218+AJ218+AM218+AP218+AS218+AV218+AY218+BB218+BE218+BH218),BK218)</f>
        <v>0</v>
      </c>
      <c r="S218" s="62">
        <f t="shared" si="1076"/>
        <v>0</v>
      </c>
      <c r="T218" s="62">
        <f t="shared" si="1076"/>
        <v>0</v>
      </c>
      <c r="U218" s="63">
        <f t="shared" si="1033"/>
        <v>0</v>
      </c>
      <c r="V218" s="63">
        <f t="shared" si="1034"/>
        <v>0</v>
      </c>
      <c r="W218" s="63">
        <f t="shared" si="1035"/>
        <v>0</v>
      </c>
      <c r="X218" s="64">
        <f t="shared" ref="X218:Y218" si="1077">IF(O218&gt;0,O218/K218,0)</f>
        <v>0</v>
      </c>
      <c r="Y218" s="64">
        <f t="shared" si="1077"/>
        <v>0</v>
      </c>
      <c r="Z218" s="64">
        <f t="shared" si="458"/>
        <v>0</v>
      </c>
      <c r="AA218" s="58"/>
      <c r="AB218" s="58"/>
      <c r="AC218" s="58"/>
      <c r="AD218" s="58"/>
      <c r="AE218" s="65"/>
      <c r="AF218" s="65"/>
      <c r="AG218" s="65"/>
      <c r="AH218" s="65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326">
        <f t="shared" si="1050"/>
        <v>0</v>
      </c>
      <c r="BO218" s="327">
        <f t="shared" si="1051"/>
        <v>0</v>
      </c>
      <c r="BP218" s="326">
        <f t="shared" si="1052"/>
        <v>0</v>
      </c>
      <c r="BQ218" s="326">
        <f t="shared" si="1053"/>
        <v>0</v>
      </c>
      <c r="BR218" s="326">
        <f t="shared" si="1054"/>
        <v>0</v>
      </c>
      <c r="BS218" s="326">
        <f t="shared" si="1055"/>
        <v>0</v>
      </c>
      <c r="BT218" s="326">
        <f t="shared" si="1056"/>
        <v>0</v>
      </c>
      <c r="BU218" s="326">
        <f t="shared" si="1057"/>
        <v>0</v>
      </c>
      <c r="BV218" s="326">
        <f t="shared" si="1058"/>
        <v>0</v>
      </c>
      <c r="BW218" s="326">
        <f t="shared" si="1059"/>
        <v>0</v>
      </c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</row>
    <row r="219" spans="1:85" ht="15.75" customHeight="1">
      <c r="A219" s="161"/>
      <c r="B219" s="175"/>
      <c r="C219" s="35"/>
      <c r="D219" s="171" t="s">
        <v>480</v>
      </c>
      <c r="E219" s="125">
        <f t="shared" ref="E219:H219" si="1078">SUM(E220:E248)</f>
        <v>0</v>
      </c>
      <c r="F219" s="125">
        <f t="shared" si="1078"/>
        <v>0</v>
      </c>
      <c r="G219" s="125">
        <f t="shared" si="1078"/>
        <v>0</v>
      </c>
      <c r="H219" s="125">
        <f t="shared" si="1078"/>
        <v>3149945.87</v>
      </c>
      <c r="I219" s="164">
        <f t="shared" si="1061"/>
        <v>0</v>
      </c>
      <c r="J219" s="164">
        <f t="shared" si="1062"/>
        <v>0</v>
      </c>
      <c r="K219" s="125">
        <f t="shared" ref="K219:W219" si="1079">SUM(K220:K248)</f>
        <v>0</v>
      </c>
      <c r="L219" s="125">
        <f t="shared" si="1079"/>
        <v>1406163.39</v>
      </c>
      <c r="M219" s="125">
        <f t="shared" si="1079"/>
        <v>0</v>
      </c>
      <c r="N219" s="125">
        <f t="shared" si="1079"/>
        <v>338641.66999999993</v>
      </c>
      <c r="O219" s="125">
        <f t="shared" si="1079"/>
        <v>0</v>
      </c>
      <c r="P219" s="125">
        <f t="shared" si="1079"/>
        <v>411085.79</v>
      </c>
      <c r="Q219" s="125">
        <f t="shared" si="1079"/>
        <v>100762.63</v>
      </c>
      <c r="R219" s="125">
        <f t="shared" si="1079"/>
        <v>0</v>
      </c>
      <c r="S219" s="125">
        <f t="shared" si="1079"/>
        <v>411085.79</v>
      </c>
      <c r="T219" s="125">
        <f t="shared" si="1079"/>
        <v>100762.63</v>
      </c>
      <c r="U219" s="166">
        <f t="shared" si="1079"/>
        <v>0</v>
      </c>
      <c r="V219" s="166">
        <f t="shared" si="1079"/>
        <v>995077.6</v>
      </c>
      <c r="W219" s="166">
        <f t="shared" si="1079"/>
        <v>237879.03999999998</v>
      </c>
      <c r="X219" s="38">
        <f t="shared" ref="X219:Y219" si="1080">IF(O219&gt;0,O219/K219,0)</f>
        <v>0</v>
      </c>
      <c r="Y219" s="38">
        <f t="shared" si="1080"/>
        <v>0.29234567826431607</v>
      </c>
      <c r="Z219" s="38">
        <f t="shared" si="458"/>
        <v>0.29754941262839868</v>
      </c>
      <c r="AA219" s="125">
        <f t="shared" ref="AA219:BW219" si="1081">SUM(AA220:AA248)</f>
        <v>0</v>
      </c>
      <c r="AB219" s="125">
        <f t="shared" si="1081"/>
        <v>49035.380000000005</v>
      </c>
      <c r="AC219" s="125">
        <f t="shared" si="1081"/>
        <v>0</v>
      </c>
      <c r="AD219" s="165">
        <f t="shared" si="1081"/>
        <v>0</v>
      </c>
      <c r="AE219" s="165">
        <f t="shared" si="1081"/>
        <v>196039.93</v>
      </c>
      <c r="AF219" s="165">
        <f t="shared" si="1081"/>
        <v>405.27</v>
      </c>
      <c r="AG219" s="165">
        <f t="shared" si="1081"/>
        <v>0</v>
      </c>
      <c r="AH219" s="165">
        <f t="shared" si="1081"/>
        <v>166010.48000000001</v>
      </c>
      <c r="AI219" s="125">
        <f t="shared" si="1081"/>
        <v>100357.36</v>
      </c>
      <c r="AJ219" s="125">
        <f t="shared" si="1081"/>
        <v>0</v>
      </c>
      <c r="AK219" s="125">
        <f t="shared" si="1081"/>
        <v>0</v>
      </c>
      <c r="AL219" s="125">
        <f t="shared" si="1081"/>
        <v>0</v>
      </c>
      <c r="AM219" s="125">
        <f t="shared" si="1081"/>
        <v>0</v>
      </c>
      <c r="AN219" s="125">
        <f t="shared" si="1081"/>
        <v>0</v>
      </c>
      <c r="AO219" s="125">
        <f t="shared" si="1081"/>
        <v>0</v>
      </c>
      <c r="AP219" s="125">
        <f t="shared" si="1081"/>
        <v>0</v>
      </c>
      <c r="AQ219" s="125">
        <f t="shared" si="1081"/>
        <v>0</v>
      </c>
      <c r="AR219" s="125">
        <f t="shared" si="1081"/>
        <v>0</v>
      </c>
      <c r="AS219" s="125">
        <f t="shared" si="1081"/>
        <v>0</v>
      </c>
      <c r="AT219" s="125">
        <f t="shared" si="1081"/>
        <v>0</v>
      </c>
      <c r="AU219" s="125">
        <f t="shared" si="1081"/>
        <v>0</v>
      </c>
      <c r="AV219" s="125">
        <f t="shared" si="1081"/>
        <v>0</v>
      </c>
      <c r="AW219" s="125">
        <f t="shared" si="1081"/>
        <v>0</v>
      </c>
      <c r="AX219" s="125">
        <f t="shared" si="1081"/>
        <v>0</v>
      </c>
      <c r="AY219" s="125">
        <f t="shared" si="1081"/>
        <v>0</v>
      </c>
      <c r="AZ219" s="125">
        <f t="shared" si="1081"/>
        <v>0</v>
      </c>
      <c r="BA219" s="125">
        <f t="shared" si="1081"/>
        <v>0</v>
      </c>
      <c r="BB219" s="125">
        <f t="shared" si="1081"/>
        <v>0</v>
      </c>
      <c r="BC219" s="125">
        <f t="shared" si="1081"/>
        <v>0</v>
      </c>
      <c r="BD219" s="125">
        <f t="shared" si="1081"/>
        <v>0</v>
      </c>
      <c r="BE219" s="125">
        <f t="shared" si="1081"/>
        <v>0</v>
      </c>
      <c r="BF219" s="125">
        <f t="shared" si="1081"/>
        <v>0</v>
      </c>
      <c r="BG219" s="125">
        <f t="shared" si="1081"/>
        <v>0</v>
      </c>
      <c r="BH219" s="125">
        <f t="shared" si="1081"/>
        <v>0</v>
      </c>
      <c r="BI219" s="125">
        <f t="shared" si="1081"/>
        <v>0</v>
      </c>
      <c r="BJ219" s="125">
        <f t="shared" si="1081"/>
        <v>0</v>
      </c>
      <c r="BK219" s="125">
        <f t="shared" si="1081"/>
        <v>0</v>
      </c>
      <c r="BL219" s="125">
        <f t="shared" si="1081"/>
        <v>0</v>
      </c>
      <c r="BM219" s="125">
        <f t="shared" si="1081"/>
        <v>0</v>
      </c>
      <c r="BN219" s="125">
        <f t="shared" si="1081"/>
        <v>0</v>
      </c>
      <c r="BO219" s="125">
        <f t="shared" si="1081"/>
        <v>100762.63</v>
      </c>
      <c r="BP219" s="125">
        <f t="shared" si="1081"/>
        <v>100762.63</v>
      </c>
      <c r="BQ219" s="125">
        <f t="shared" si="1081"/>
        <v>0</v>
      </c>
      <c r="BR219" s="125">
        <f t="shared" si="1081"/>
        <v>237879.03999999998</v>
      </c>
      <c r="BS219" s="125">
        <f t="shared" si="1081"/>
        <v>237879.03999999998</v>
      </c>
      <c r="BT219" s="125">
        <f t="shared" si="1081"/>
        <v>995077.6</v>
      </c>
      <c r="BU219" s="125">
        <f t="shared" si="1081"/>
        <v>100762.63</v>
      </c>
      <c r="BV219" s="125">
        <f t="shared" si="1081"/>
        <v>237879.03999999998</v>
      </c>
      <c r="BW219" s="125">
        <f t="shared" si="1081"/>
        <v>1095840.23</v>
      </c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</row>
    <row r="220" spans="1:85" ht="15.75" customHeight="1">
      <c r="A220" s="52"/>
      <c r="B220" s="66" t="s">
        <v>481</v>
      </c>
      <c r="C220" s="54" t="s">
        <v>130</v>
      </c>
      <c r="D220" s="55" t="s">
        <v>482</v>
      </c>
      <c r="E220" s="56"/>
      <c r="F220" s="56"/>
      <c r="G220" s="56">
        <f t="shared" ref="G220:G243" si="1082">E220-F220</f>
        <v>0</v>
      </c>
      <c r="H220" s="56">
        <v>100000</v>
      </c>
      <c r="I220" s="57">
        <f t="shared" si="1061"/>
        <v>0</v>
      </c>
      <c r="J220" s="57">
        <f t="shared" si="1062"/>
        <v>0</v>
      </c>
      <c r="K220" s="59"/>
      <c r="L220" s="58">
        <v>25519.200000000001</v>
      </c>
      <c r="M220" s="59"/>
      <c r="N220" s="58"/>
      <c r="O220" s="61">
        <f t="shared" ref="O220:Q220" si="1083">AA220+AD220+AG220+AJ220+AM220+AP220+AS220+AV220+AY220+BB220+BE220+BH220</f>
        <v>0</v>
      </c>
      <c r="P220" s="61">
        <f t="shared" si="1083"/>
        <v>3827.88</v>
      </c>
      <c r="Q220" s="61">
        <f t="shared" si="1083"/>
        <v>0</v>
      </c>
      <c r="R220" s="62">
        <f t="shared" ref="R220:T220" si="1084">IF(BK220=0,SUM(AA220+AD220+AG220+AJ220+AM220+AP220+AS220+AV220+AY220+BB220+BE220+BH220),BK220)</f>
        <v>0</v>
      </c>
      <c r="S220" s="62">
        <f t="shared" si="1084"/>
        <v>3827.88</v>
      </c>
      <c r="T220" s="62">
        <f t="shared" si="1084"/>
        <v>0</v>
      </c>
      <c r="U220" s="63">
        <f t="shared" ref="U220:U248" si="1085">K220-O220</f>
        <v>0</v>
      </c>
      <c r="V220" s="63">
        <f t="shared" ref="V220:V248" si="1086">L220-P220-M220</f>
        <v>21691.32</v>
      </c>
      <c r="W220" s="63">
        <f t="shared" ref="W220:W248" si="1087">N220-Q220</f>
        <v>0</v>
      </c>
      <c r="X220" s="64">
        <f t="shared" ref="X220:Y220" si="1088">IF(O220&gt;0,O220/K220,0)</f>
        <v>0</v>
      </c>
      <c r="Y220" s="64">
        <f t="shared" si="1088"/>
        <v>0.15</v>
      </c>
      <c r="Z220" s="64">
        <f t="shared" si="458"/>
        <v>0</v>
      </c>
      <c r="AA220" s="58"/>
      <c r="AB220" s="58"/>
      <c r="AC220" s="58"/>
      <c r="AD220" s="58"/>
      <c r="AE220" s="65"/>
      <c r="AF220" s="65"/>
      <c r="AG220" s="65"/>
      <c r="AH220" s="65">
        <v>3827.88</v>
      </c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326">
        <f t="shared" ref="BN220:BN226" si="1089">IF(O220-BK220&gt;0,O220-BK220,0)</f>
        <v>0</v>
      </c>
      <c r="BO220" s="327">
        <f t="shared" ref="BO220:BO226" si="1090">IF(Q220-BM220&gt;0,Q220-BM220,0)</f>
        <v>0</v>
      </c>
      <c r="BP220" s="326">
        <f t="shared" ref="BP220:BP226" si="1091">IF(BN220+BO220&gt;0,BN220+BO220,0)</f>
        <v>0</v>
      </c>
      <c r="BQ220" s="326">
        <f t="shared" ref="BQ220:BQ226" si="1092">IF(U220=0,0,U220)</f>
        <v>0</v>
      </c>
      <c r="BR220" s="326">
        <f t="shared" ref="BR220:BR226" si="1093">IF(W220=0,0,W220)</f>
        <v>0</v>
      </c>
      <c r="BS220" s="326">
        <f t="shared" ref="BS220:BS226" si="1094">IF(BQ220+BR220&gt;0,BQ220+BR220,0)</f>
        <v>0</v>
      </c>
      <c r="BT220" s="326">
        <f t="shared" ref="BT220:BT226" si="1095">IF(V220&gt;0,V220,0)</f>
        <v>21691.32</v>
      </c>
      <c r="BU220" s="326">
        <f t="shared" ref="BU220:BU226" si="1096">IF(BP220=0,0,BP220)</f>
        <v>0</v>
      </c>
      <c r="BV220" s="326">
        <f t="shared" ref="BV220:BV226" si="1097">IF(BS220=0,0,BS220)</f>
        <v>0</v>
      </c>
      <c r="BW220" s="326">
        <f t="shared" ref="BW220:BW226" si="1098">IF(BP220+BT220&gt;0,BP220+BT220,0)</f>
        <v>21691.32</v>
      </c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</row>
    <row r="221" spans="1:85" ht="15.75" customHeight="1">
      <c r="A221" s="52" t="s">
        <v>483</v>
      </c>
      <c r="B221" s="66"/>
      <c r="C221" s="54" t="s">
        <v>132</v>
      </c>
      <c r="D221" s="55" t="s">
        <v>484</v>
      </c>
      <c r="E221" s="56"/>
      <c r="F221" s="56"/>
      <c r="G221" s="56">
        <f t="shared" si="1082"/>
        <v>0</v>
      </c>
      <c r="H221" s="56">
        <v>250000</v>
      </c>
      <c r="I221" s="57">
        <f t="shared" si="1061"/>
        <v>0</v>
      </c>
      <c r="J221" s="57">
        <f t="shared" si="1062"/>
        <v>0</v>
      </c>
      <c r="K221" s="59"/>
      <c r="L221" s="58"/>
      <c r="M221" s="59"/>
      <c r="N221" s="58">
        <v>33450</v>
      </c>
      <c r="O221" s="61">
        <f t="shared" ref="O221:Q221" si="1099">AA221+AD221+AG221+AJ221+AM221+AP221+AS221+AV221+AY221+BB221+BE221+BH221</f>
        <v>0</v>
      </c>
      <c r="P221" s="61">
        <f t="shared" si="1099"/>
        <v>0</v>
      </c>
      <c r="Q221" s="61">
        <f t="shared" si="1099"/>
        <v>14077.8</v>
      </c>
      <c r="R221" s="62">
        <f t="shared" ref="R221:T221" si="1100">IF(BK221=0,SUM(AA221+AD221+AG221+AJ221+AM221+AP221+AS221+AV221+AY221+BB221+BE221+BH221),BK221)</f>
        <v>0</v>
      </c>
      <c r="S221" s="62">
        <f t="shared" si="1100"/>
        <v>0</v>
      </c>
      <c r="T221" s="62">
        <f t="shared" si="1100"/>
        <v>14077.8</v>
      </c>
      <c r="U221" s="63">
        <f t="shared" si="1085"/>
        <v>0</v>
      </c>
      <c r="V221" s="63">
        <f t="shared" si="1086"/>
        <v>0</v>
      </c>
      <c r="W221" s="63">
        <f t="shared" si="1087"/>
        <v>19372.2</v>
      </c>
      <c r="X221" s="64">
        <f t="shared" ref="X221:Y221" si="1101">IF(O221&gt;0,O221/K221,0)</f>
        <v>0</v>
      </c>
      <c r="Y221" s="64">
        <f t="shared" si="1101"/>
        <v>0</v>
      </c>
      <c r="Z221" s="64">
        <f t="shared" si="458"/>
        <v>0.4208609865470852</v>
      </c>
      <c r="AA221" s="58"/>
      <c r="AB221" s="58"/>
      <c r="AC221" s="58"/>
      <c r="AD221" s="58"/>
      <c r="AE221" s="65"/>
      <c r="AF221" s="65"/>
      <c r="AG221" s="65"/>
      <c r="AH221" s="65"/>
      <c r="AI221" s="58">
        <v>14077.8</v>
      </c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326">
        <f t="shared" si="1089"/>
        <v>0</v>
      </c>
      <c r="BO221" s="327">
        <f t="shared" si="1090"/>
        <v>14077.8</v>
      </c>
      <c r="BP221" s="326">
        <f t="shared" si="1091"/>
        <v>14077.8</v>
      </c>
      <c r="BQ221" s="326">
        <f t="shared" si="1092"/>
        <v>0</v>
      </c>
      <c r="BR221" s="326">
        <f t="shared" si="1093"/>
        <v>19372.2</v>
      </c>
      <c r="BS221" s="326">
        <f t="shared" si="1094"/>
        <v>19372.2</v>
      </c>
      <c r="BT221" s="326">
        <f t="shared" si="1095"/>
        <v>0</v>
      </c>
      <c r="BU221" s="326">
        <f t="shared" si="1096"/>
        <v>14077.8</v>
      </c>
      <c r="BV221" s="326">
        <f t="shared" si="1097"/>
        <v>19372.2</v>
      </c>
      <c r="BW221" s="326">
        <f t="shared" si="1098"/>
        <v>14077.8</v>
      </c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</row>
    <row r="222" spans="1:85" ht="15.75" customHeight="1">
      <c r="A222" s="52"/>
      <c r="B222" s="66" t="s">
        <v>485</v>
      </c>
      <c r="C222" s="54" t="s">
        <v>132</v>
      </c>
      <c r="D222" s="55" t="s">
        <v>486</v>
      </c>
      <c r="E222" s="56"/>
      <c r="F222" s="56"/>
      <c r="G222" s="56">
        <f t="shared" si="1082"/>
        <v>0</v>
      </c>
      <c r="H222" s="56"/>
      <c r="I222" s="57">
        <f t="shared" si="1061"/>
        <v>0</v>
      </c>
      <c r="J222" s="57">
        <f t="shared" si="1062"/>
        <v>0</v>
      </c>
      <c r="K222" s="59"/>
      <c r="L222" s="58">
        <v>83905.95</v>
      </c>
      <c r="M222" s="59"/>
      <c r="N222" s="58"/>
      <c r="O222" s="61">
        <f t="shared" ref="O222:Q222" si="1102">AA222+AD222+AG222+AJ222+AM222+AP222+AS222+AV222+AY222+BB222+BE222+BH222</f>
        <v>0</v>
      </c>
      <c r="P222" s="61">
        <f t="shared" si="1102"/>
        <v>3787.5</v>
      </c>
      <c r="Q222" s="61">
        <f t="shared" si="1102"/>
        <v>0</v>
      </c>
      <c r="R222" s="62">
        <f t="shared" ref="R222:T222" si="1103">IF(BK222=0,SUM(AA222+AD222+AG222+AJ222+AM222+AP222+AS222+AV222+AY222+BB222+BE222+BH222),BK222)</f>
        <v>0</v>
      </c>
      <c r="S222" s="62">
        <f t="shared" si="1103"/>
        <v>3787.5</v>
      </c>
      <c r="T222" s="62">
        <f t="shared" si="1103"/>
        <v>0</v>
      </c>
      <c r="U222" s="63">
        <f t="shared" si="1085"/>
        <v>0</v>
      </c>
      <c r="V222" s="63">
        <f t="shared" si="1086"/>
        <v>80118.45</v>
      </c>
      <c r="W222" s="63">
        <f t="shared" si="1087"/>
        <v>0</v>
      </c>
      <c r="X222" s="64">
        <f t="shared" ref="X222:Y222" si="1104">IF(O222&gt;0,O222/K222,0)</f>
        <v>0</v>
      </c>
      <c r="Y222" s="64">
        <f t="shared" si="1104"/>
        <v>4.5139826198261269E-2</v>
      </c>
      <c r="Z222" s="64">
        <f t="shared" si="458"/>
        <v>0</v>
      </c>
      <c r="AA222" s="58"/>
      <c r="AB222" s="58"/>
      <c r="AC222" s="58"/>
      <c r="AD222" s="58"/>
      <c r="AE222" s="65"/>
      <c r="AF222" s="65"/>
      <c r="AG222" s="65"/>
      <c r="AH222" s="58">
        <f>1362.5+2425</f>
        <v>3787.5</v>
      </c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  <c r="BN222" s="326">
        <f t="shared" si="1089"/>
        <v>0</v>
      </c>
      <c r="BO222" s="327">
        <f t="shared" si="1090"/>
        <v>0</v>
      </c>
      <c r="BP222" s="326">
        <f t="shared" si="1091"/>
        <v>0</v>
      </c>
      <c r="BQ222" s="326">
        <f t="shared" si="1092"/>
        <v>0</v>
      </c>
      <c r="BR222" s="326">
        <f t="shared" si="1093"/>
        <v>0</v>
      </c>
      <c r="BS222" s="326">
        <f t="shared" si="1094"/>
        <v>0</v>
      </c>
      <c r="BT222" s="326">
        <f t="shared" si="1095"/>
        <v>80118.45</v>
      </c>
      <c r="BU222" s="326">
        <f t="shared" si="1096"/>
        <v>0</v>
      </c>
      <c r="BV222" s="326">
        <f t="shared" si="1097"/>
        <v>0</v>
      </c>
      <c r="BW222" s="326">
        <f t="shared" si="1098"/>
        <v>80118.45</v>
      </c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</row>
    <row r="223" spans="1:85" ht="15.75" customHeight="1">
      <c r="A223" s="85"/>
      <c r="B223" s="66"/>
      <c r="C223" s="54" t="s">
        <v>132</v>
      </c>
      <c r="D223" s="55" t="s">
        <v>487</v>
      </c>
      <c r="E223" s="56"/>
      <c r="F223" s="56"/>
      <c r="G223" s="56">
        <f t="shared" si="1082"/>
        <v>0</v>
      </c>
      <c r="H223" s="56">
        <v>200000</v>
      </c>
      <c r="I223" s="57">
        <f t="shared" si="1061"/>
        <v>0</v>
      </c>
      <c r="J223" s="57">
        <f t="shared" si="1062"/>
        <v>0</v>
      </c>
      <c r="K223" s="59"/>
      <c r="L223" s="58"/>
      <c r="M223" s="59"/>
      <c r="N223" s="58"/>
      <c r="O223" s="61">
        <f t="shared" ref="O223:Q223" si="1105">AA223+AD223+AG223+AJ223+AM223+AP223+AS223+AV223+AY223+BB223+BE223+BH223</f>
        <v>0</v>
      </c>
      <c r="P223" s="61">
        <f t="shared" si="1105"/>
        <v>0</v>
      </c>
      <c r="Q223" s="61">
        <f t="shared" si="1105"/>
        <v>0</v>
      </c>
      <c r="R223" s="62">
        <f t="shared" ref="R223:T223" si="1106">IF(BK223=0,SUM(AA223+AD223+AG223+AJ223+AM223+AP223+AS223+AV223+AY223+BB223+BE223+BH223),BK223)</f>
        <v>0</v>
      </c>
      <c r="S223" s="62">
        <f t="shared" si="1106"/>
        <v>0</v>
      </c>
      <c r="T223" s="62">
        <f t="shared" si="1106"/>
        <v>0</v>
      </c>
      <c r="U223" s="63">
        <f t="shared" si="1085"/>
        <v>0</v>
      </c>
      <c r="V223" s="63">
        <f t="shared" si="1086"/>
        <v>0</v>
      </c>
      <c r="W223" s="63">
        <f t="shared" si="1087"/>
        <v>0</v>
      </c>
      <c r="X223" s="64">
        <f t="shared" ref="X223:Y223" si="1107">IF(O223&gt;0,O223/K223,0)</f>
        <v>0</v>
      </c>
      <c r="Y223" s="64">
        <f t="shared" si="1107"/>
        <v>0</v>
      </c>
      <c r="Z223" s="64">
        <f t="shared" si="458"/>
        <v>0</v>
      </c>
      <c r="AA223" s="58"/>
      <c r="AB223" s="58"/>
      <c r="AC223" s="58"/>
      <c r="AD223" s="58"/>
      <c r="AE223" s="65"/>
      <c r="AF223" s="65"/>
      <c r="AG223" s="65"/>
      <c r="AH223" s="65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  <c r="BN223" s="326">
        <f t="shared" si="1089"/>
        <v>0</v>
      </c>
      <c r="BO223" s="327">
        <f t="shared" si="1090"/>
        <v>0</v>
      </c>
      <c r="BP223" s="326">
        <f t="shared" si="1091"/>
        <v>0</v>
      </c>
      <c r="BQ223" s="326">
        <f t="shared" si="1092"/>
        <v>0</v>
      </c>
      <c r="BR223" s="326">
        <f t="shared" si="1093"/>
        <v>0</v>
      </c>
      <c r="BS223" s="326">
        <f t="shared" si="1094"/>
        <v>0</v>
      </c>
      <c r="BT223" s="326">
        <f t="shared" si="1095"/>
        <v>0</v>
      </c>
      <c r="BU223" s="326">
        <f t="shared" si="1096"/>
        <v>0</v>
      </c>
      <c r="BV223" s="326">
        <f t="shared" si="1097"/>
        <v>0</v>
      </c>
      <c r="BW223" s="326">
        <f t="shared" si="1098"/>
        <v>0</v>
      </c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</row>
    <row r="224" spans="1:85" ht="15.75" customHeight="1">
      <c r="A224" s="86"/>
      <c r="B224" s="87" t="s">
        <v>488</v>
      </c>
      <c r="C224" s="54" t="s">
        <v>132</v>
      </c>
      <c r="D224" s="55" t="s">
        <v>489</v>
      </c>
      <c r="E224" s="56"/>
      <c r="F224" s="56"/>
      <c r="G224" s="56">
        <f t="shared" si="1082"/>
        <v>0</v>
      </c>
      <c r="H224" s="56"/>
      <c r="I224" s="57">
        <f t="shared" si="1061"/>
        <v>0</v>
      </c>
      <c r="J224" s="57">
        <f t="shared" si="1062"/>
        <v>0</v>
      </c>
      <c r="K224" s="58"/>
      <c r="L224" s="58">
        <v>98709.6</v>
      </c>
      <c r="M224" s="59"/>
      <c r="N224" s="58"/>
      <c r="O224" s="61">
        <f t="shared" ref="O224:Q224" si="1108">AA224+AD224+AG224+AJ224+AM224+AP224+AS224+AV224+AY224+BB224+BE224+BH224</f>
        <v>0</v>
      </c>
      <c r="P224" s="61">
        <f t="shared" si="1108"/>
        <v>74738.399999999994</v>
      </c>
      <c r="Q224" s="61">
        <f t="shared" si="1108"/>
        <v>0</v>
      </c>
      <c r="R224" s="62">
        <f t="shared" ref="R224:T224" si="1109">IF(BK224=0,SUM(AA224+AD224+AG224+AJ224+AM224+AP224+AS224+AV224+AY224+BB224+BE224+BH224),BK224)</f>
        <v>0</v>
      </c>
      <c r="S224" s="62">
        <f t="shared" si="1109"/>
        <v>74738.399999999994</v>
      </c>
      <c r="T224" s="62">
        <f t="shared" si="1109"/>
        <v>0</v>
      </c>
      <c r="U224" s="63">
        <f t="shared" si="1085"/>
        <v>0</v>
      </c>
      <c r="V224" s="63">
        <f t="shared" si="1086"/>
        <v>23971.200000000012</v>
      </c>
      <c r="W224" s="63">
        <f t="shared" si="1087"/>
        <v>0</v>
      </c>
      <c r="X224" s="64">
        <f t="shared" ref="X224:Y224" si="1110">IF(O224&gt;0,O224/K224,0)</f>
        <v>0</v>
      </c>
      <c r="Y224" s="64">
        <f t="shared" si="1110"/>
        <v>0.75715431933672095</v>
      </c>
      <c r="Z224" s="64">
        <f t="shared" si="458"/>
        <v>0</v>
      </c>
      <c r="AA224" s="58"/>
      <c r="AB224" s="58"/>
      <c r="AC224" s="58"/>
      <c r="AD224" s="58"/>
      <c r="AE224" s="65">
        <v>18939.36</v>
      </c>
      <c r="AF224" s="65"/>
      <c r="AG224" s="65"/>
      <c r="AH224" s="58">
        <f>20977.44+18231.84+16589.76</f>
        <v>55799.039999999994</v>
      </c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326">
        <f t="shared" si="1089"/>
        <v>0</v>
      </c>
      <c r="BO224" s="327">
        <f t="shared" si="1090"/>
        <v>0</v>
      </c>
      <c r="BP224" s="326">
        <f t="shared" si="1091"/>
        <v>0</v>
      </c>
      <c r="BQ224" s="326">
        <f t="shared" si="1092"/>
        <v>0</v>
      </c>
      <c r="BR224" s="326">
        <f t="shared" si="1093"/>
        <v>0</v>
      </c>
      <c r="BS224" s="326">
        <f t="shared" si="1094"/>
        <v>0</v>
      </c>
      <c r="BT224" s="326">
        <f t="shared" si="1095"/>
        <v>23971.200000000012</v>
      </c>
      <c r="BU224" s="326">
        <f t="shared" si="1096"/>
        <v>0</v>
      </c>
      <c r="BV224" s="326">
        <f t="shared" si="1097"/>
        <v>0</v>
      </c>
      <c r="BW224" s="326">
        <f t="shared" si="1098"/>
        <v>23971.200000000012</v>
      </c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</row>
    <row r="225" spans="1:85" ht="15.75" customHeight="1">
      <c r="A225" s="86"/>
      <c r="B225" s="87" t="s">
        <v>490</v>
      </c>
      <c r="C225" s="54" t="s">
        <v>132</v>
      </c>
      <c r="D225" s="55" t="s">
        <v>489</v>
      </c>
      <c r="E225" s="56"/>
      <c r="F225" s="56"/>
      <c r="G225" s="56">
        <f t="shared" si="1082"/>
        <v>0</v>
      </c>
      <c r="H225" s="56"/>
      <c r="I225" s="57">
        <f t="shared" si="1061"/>
        <v>0</v>
      </c>
      <c r="J225" s="57">
        <f t="shared" si="1062"/>
        <v>0</v>
      </c>
      <c r="K225" s="58"/>
      <c r="L225" s="58">
        <v>23138.15</v>
      </c>
      <c r="M225" s="59"/>
      <c r="N225" s="58"/>
      <c r="O225" s="61">
        <f t="shared" ref="O225:Q225" si="1111">AA225+AD225+AG225+AJ225+AM225+AP225+AS225+AV225+AY225+BB225+BE225+BH225</f>
        <v>0</v>
      </c>
      <c r="P225" s="61">
        <f t="shared" si="1111"/>
        <v>2757.75</v>
      </c>
      <c r="Q225" s="61">
        <f t="shared" si="1111"/>
        <v>0</v>
      </c>
      <c r="R225" s="62">
        <f t="shared" ref="R225:T225" si="1112">IF(BK225=0,SUM(AA225+AD225+AG225+AJ225+AM225+AP225+AS225+AV225+AY225+BB225+BE225+BH225),BK225)</f>
        <v>0</v>
      </c>
      <c r="S225" s="62">
        <f t="shared" si="1112"/>
        <v>2757.75</v>
      </c>
      <c r="T225" s="62">
        <f t="shared" si="1112"/>
        <v>0</v>
      </c>
      <c r="U225" s="63">
        <f t="shared" si="1085"/>
        <v>0</v>
      </c>
      <c r="V225" s="63">
        <f t="shared" si="1086"/>
        <v>20380.400000000001</v>
      </c>
      <c r="W225" s="63">
        <f t="shared" si="1087"/>
        <v>0</v>
      </c>
      <c r="X225" s="64">
        <f t="shared" ref="X225:Y225" si="1113">IF(O225&gt;0,O225/K225,0)</f>
        <v>0</v>
      </c>
      <c r="Y225" s="64">
        <f t="shared" si="1113"/>
        <v>0.11918627893759871</v>
      </c>
      <c r="Z225" s="64">
        <f t="shared" si="458"/>
        <v>0</v>
      </c>
      <c r="AA225" s="58"/>
      <c r="AB225" s="58"/>
      <c r="AC225" s="58"/>
      <c r="AD225" s="58"/>
      <c r="AE225" s="65">
        <v>2060</v>
      </c>
      <c r="AF225" s="65"/>
      <c r="AG225" s="65"/>
      <c r="AH225" s="58">
        <v>697.75</v>
      </c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326">
        <f t="shared" si="1089"/>
        <v>0</v>
      </c>
      <c r="BO225" s="327">
        <f t="shared" si="1090"/>
        <v>0</v>
      </c>
      <c r="BP225" s="326">
        <f t="shared" si="1091"/>
        <v>0</v>
      </c>
      <c r="BQ225" s="326">
        <f t="shared" si="1092"/>
        <v>0</v>
      </c>
      <c r="BR225" s="326">
        <f t="shared" si="1093"/>
        <v>0</v>
      </c>
      <c r="BS225" s="326">
        <f t="shared" si="1094"/>
        <v>0</v>
      </c>
      <c r="BT225" s="326">
        <f t="shared" si="1095"/>
        <v>20380.400000000001</v>
      </c>
      <c r="BU225" s="326">
        <f t="shared" si="1096"/>
        <v>0</v>
      </c>
      <c r="BV225" s="326">
        <f t="shared" si="1097"/>
        <v>0</v>
      </c>
      <c r="BW225" s="326">
        <f t="shared" si="1098"/>
        <v>20380.400000000001</v>
      </c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</row>
    <row r="226" spans="1:85" ht="15.75" customHeight="1">
      <c r="A226" s="86"/>
      <c r="B226" s="87" t="s">
        <v>491</v>
      </c>
      <c r="C226" s="54" t="s">
        <v>132</v>
      </c>
      <c r="D226" s="55" t="s">
        <v>489</v>
      </c>
      <c r="E226" s="56"/>
      <c r="F226" s="56"/>
      <c r="G226" s="56">
        <f t="shared" si="1082"/>
        <v>0</v>
      </c>
      <c r="H226" s="56"/>
      <c r="I226" s="57">
        <f t="shared" si="1061"/>
        <v>0</v>
      </c>
      <c r="J226" s="57">
        <f t="shared" si="1062"/>
        <v>0</v>
      </c>
      <c r="K226" s="58"/>
      <c r="L226" s="58">
        <v>265761.25</v>
      </c>
      <c r="M226" s="59"/>
      <c r="N226" s="58"/>
      <c r="O226" s="61">
        <f t="shared" ref="O226:Q226" si="1114">AA226+AD226+AG226+AJ226+AM226+AP226+AS226+AV226+AY226+BB226+BE226+BH226</f>
        <v>0</v>
      </c>
      <c r="P226" s="61">
        <f t="shared" si="1114"/>
        <v>456.9</v>
      </c>
      <c r="Q226" s="61">
        <f t="shared" si="1114"/>
        <v>0</v>
      </c>
      <c r="R226" s="62">
        <f t="shared" ref="R226:T226" si="1115">IF(BK226=0,SUM(AA226+AD226+AG226+AJ226+AM226+AP226+AS226+AV226+AY226+BB226+BE226+BH226),BK226)</f>
        <v>0</v>
      </c>
      <c r="S226" s="62">
        <f t="shared" si="1115"/>
        <v>456.9</v>
      </c>
      <c r="T226" s="62">
        <f t="shared" si="1115"/>
        <v>0</v>
      </c>
      <c r="U226" s="63">
        <f t="shared" si="1085"/>
        <v>0</v>
      </c>
      <c r="V226" s="63">
        <f t="shared" si="1086"/>
        <v>265304.34999999998</v>
      </c>
      <c r="W226" s="63">
        <f t="shared" si="1087"/>
        <v>0</v>
      </c>
      <c r="X226" s="64">
        <f t="shared" ref="X226:Y226" si="1116">IF(O226&gt;0,O226/K226,0)</f>
        <v>0</v>
      </c>
      <c r="Y226" s="64">
        <f t="shared" si="1116"/>
        <v>1.7192122628863311E-3</v>
      </c>
      <c r="Z226" s="64">
        <f t="shared" si="458"/>
        <v>0</v>
      </c>
      <c r="AA226" s="58"/>
      <c r="AB226" s="58"/>
      <c r="AC226" s="58"/>
      <c r="AD226" s="58"/>
      <c r="AE226" s="65">
        <v>85.6</v>
      </c>
      <c r="AF226" s="65"/>
      <c r="AG226" s="65"/>
      <c r="AH226" s="58">
        <v>371.3</v>
      </c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326">
        <f t="shared" si="1089"/>
        <v>0</v>
      </c>
      <c r="BO226" s="327">
        <f t="shared" si="1090"/>
        <v>0</v>
      </c>
      <c r="BP226" s="326">
        <f t="shared" si="1091"/>
        <v>0</v>
      </c>
      <c r="BQ226" s="326">
        <f t="shared" si="1092"/>
        <v>0</v>
      </c>
      <c r="BR226" s="326">
        <f t="shared" si="1093"/>
        <v>0</v>
      </c>
      <c r="BS226" s="326">
        <f t="shared" si="1094"/>
        <v>0</v>
      </c>
      <c r="BT226" s="326">
        <f t="shared" si="1095"/>
        <v>265304.34999999998</v>
      </c>
      <c r="BU226" s="326">
        <f t="shared" si="1096"/>
        <v>0</v>
      </c>
      <c r="BV226" s="326">
        <f t="shared" si="1097"/>
        <v>0</v>
      </c>
      <c r="BW226" s="326">
        <f t="shared" si="1098"/>
        <v>265304.34999999998</v>
      </c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</row>
    <row r="227" spans="1:85" ht="15.75" customHeight="1">
      <c r="A227" s="86"/>
      <c r="B227" s="87" t="s">
        <v>492</v>
      </c>
      <c r="C227" s="54" t="s">
        <v>132</v>
      </c>
      <c r="D227" s="55" t="s">
        <v>489</v>
      </c>
      <c r="E227" s="56"/>
      <c r="F227" s="56"/>
      <c r="G227" s="56">
        <f t="shared" si="1082"/>
        <v>0</v>
      </c>
      <c r="H227" s="56"/>
      <c r="I227" s="57">
        <f t="shared" si="1061"/>
        <v>0</v>
      </c>
      <c r="J227" s="57">
        <f t="shared" si="1062"/>
        <v>0</v>
      </c>
      <c r="K227" s="58"/>
      <c r="L227" s="58">
        <v>29731.55</v>
      </c>
      <c r="M227" s="59"/>
      <c r="N227" s="58"/>
      <c r="O227" s="61">
        <f t="shared" ref="O227:Q227" si="1117">AA227+AD227+AG227+AJ227+AM227+AP227+AS227+AV227+AY227+BB227+BE227+BH227</f>
        <v>0</v>
      </c>
      <c r="P227" s="61">
        <f t="shared" si="1117"/>
        <v>2841.4</v>
      </c>
      <c r="Q227" s="61">
        <f t="shared" si="1117"/>
        <v>0</v>
      </c>
      <c r="R227" s="62">
        <f t="shared" ref="R227:T227" si="1118">IF(BK227=0,SUM(AA227+AD227+AG227+AJ227+AM227+AP227+AS227+AV227+AY227+BB227+BE227+BH227),BK227)</f>
        <v>0</v>
      </c>
      <c r="S227" s="62">
        <f t="shared" si="1118"/>
        <v>2841.4</v>
      </c>
      <c r="T227" s="62">
        <f t="shared" si="1118"/>
        <v>0</v>
      </c>
      <c r="U227" s="63">
        <f t="shared" si="1085"/>
        <v>0</v>
      </c>
      <c r="V227" s="63">
        <f t="shared" si="1086"/>
        <v>26890.149999999998</v>
      </c>
      <c r="W227" s="63">
        <f t="shared" si="1087"/>
        <v>0</v>
      </c>
      <c r="X227" s="64">
        <f t="shared" ref="X227:Y227" si="1119">IF(O227&gt;0,O227/K227,0)</f>
        <v>0</v>
      </c>
      <c r="Y227" s="64">
        <f t="shared" si="1119"/>
        <v>9.5568512237000761E-2</v>
      </c>
      <c r="Z227" s="64">
        <f t="shared" si="458"/>
        <v>0</v>
      </c>
      <c r="AA227" s="58"/>
      <c r="AB227" s="58"/>
      <c r="AC227" s="58"/>
      <c r="AD227" s="58"/>
      <c r="AE227" s="65">
        <v>2156.4</v>
      </c>
      <c r="AF227" s="65"/>
      <c r="AG227" s="65"/>
      <c r="AH227" s="58">
        <v>685</v>
      </c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326">
        <f t="shared" ref="BN227:BN248" si="1120">IF(O227-BK227&gt;0,O227-BK227,0)</f>
        <v>0</v>
      </c>
      <c r="BO227" s="327">
        <f t="shared" ref="BO227:BO248" si="1121">IF(Q227-BM227&gt;0,Q227-BM227,0)</f>
        <v>0</v>
      </c>
      <c r="BP227" s="326">
        <f t="shared" ref="BP227:BP248" si="1122">IF(BN227+BO227&gt;0,BN227+BO227,0)</f>
        <v>0</v>
      </c>
      <c r="BQ227" s="326">
        <f t="shared" ref="BQ227:BQ248" si="1123">IF(U227=0,0,U227)</f>
        <v>0</v>
      </c>
      <c r="BR227" s="326">
        <f t="shared" ref="BR227:BR248" si="1124">IF(W227=0,0,W227)</f>
        <v>0</v>
      </c>
      <c r="BS227" s="326">
        <f t="shared" ref="BS227:BS248" si="1125">IF(BQ227+BR227&gt;0,BQ227+BR227,0)</f>
        <v>0</v>
      </c>
      <c r="BT227" s="326">
        <f t="shared" ref="BT227:BT248" si="1126">IF(V227&gt;0,V227,0)</f>
        <v>26890.149999999998</v>
      </c>
      <c r="BU227" s="326">
        <f t="shared" ref="BU227:BU248" si="1127">IF(BP227=0,0,BP227)</f>
        <v>0</v>
      </c>
      <c r="BV227" s="326">
        <f t="shared" ref="BV227:BV248" si="1128">IF(BS227=0,0,BS227)</f>
        <v>0</v>
      </c>
      <c r="BW227" s="326">
        <f t="shared" ref="BW227:BW248" si="1129">IF(BP227+BT227&gt;0,BP227+BT227,0)</f>
        <v>26890.149999999998</v>
      </c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</row>
    <row r="228" spans="1:85" ht="15.75" customHeight="1">
      <c r="A228" s="73"/>
      <c r="B228" s="176" t="s">
        <v>493</v>
      </c>
      <c r="C228" s="54" t="s">
        <v>132</v>
      </c>
      <c r="D228" s="55" t="s">
        <v>489</v>
      </c>
      <c r="E228" s="56"/>
      <c r="F228" s="56"/>
      <c r="G228" s="56">
        <f t="shared" si="1082"/>
        <v>0</v>
      </c>
      <c r="H228" s="56"/>
      <c r="I228" s="57">
        <f t="shared" si="1061"/>
        <v>0</v>
      </c>
      <c r="J228" s="57">
        <f t="shared" si="1062"/>
        <v>0</v>
      </c>
      <c r="K228" s="58"/>
      <c r="L228" s="58">
        <v>175520.22</v>
      </c>
      <c r="M228" s="59"/>
      <c r="N228" s="58"/>
      <c r="O228" s="61">
        <f t="shared" ref="O228:Q228" si="1130">AA228+AD228+AG228+AJ228+AM228+AP228+AS228+AV228+AY228+BB228+BE228+BH228</f>
        <v>0</v>
      </c>
      <c r="P228" s="61">
        <f t="shared" si="1130"/>
        <v>26961.14</v>
      </c>
      <c r="Q228" s="61">
        <f t="shared" si="1130"/>
        <v>0</v>
      </c>
      <c r="R228" s="62">
        <f t="shared" ref="R228:T228" si="1131">IF(BK228=0,SUM(AA228+AD228+AG228+AJ228+AM228+AP228+AS228+AV228+AY228+BB228+BE228+BH228),BK228)</f>
        <v>0</v>
      </c>
      <c r="S228" s="62">
        <f t="shared" si="1131"/>
        <v>26961.14</v>
      </c>
      <c r="T228" s="62">
        <f t="shared" si="1131"/>
        <v>0</v>
      </c>
      <c r="U228" s="63">
        <f t="shared" si="1085"/>
        <v>0</v>
      </c>
      <c r="V228" s="63">
        <f t="shared" si="1086"/>
        <v>148559.08000000002</v>
      </c>
      <c r="W228" s="63">
        <f t="shared" si="1087"/>
        <v>0</v>
      </c>
      <c r="X228" s="64">
        <f t="shared" ref="X228:Y228" si="1132">IF(O228&gt;0,O228/K228,0)</f>
        <v>0</v>
      </c>
      <c r="Y228" s="64">
        <f t="shared" si="1132"/>
        <v>0.15360703171406689</v>
      </c>
      <c r="Z228" s="64">
        <f t="shared" si="458"/>
        <v>0</v>
      </c>
      <c r="AA228" s="58"/>
      <c r="AB228" s="58"/>
      <c r="AC228" s="58"/>
      <c r="AD228" s="58"/>
      <c r="AE228" s="65">
        <v>16330.82</v>
      </c>
      <c r="AF228" s="65"/>
      <c r="AG228" s="65"/>
      <c r="AH228" s="58">
        <v>10630.32</v>
      </c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326">
        <f t="shared" si="1120"/>
        <v>0</v>
      </c>
      <c r="BO228" s="327">
        <f t="shared" si="1121"/>
        <v>0</v>
      </c>
      <c r="BP228" s="326">
        <f t="shared" si="1122"/>
        <v>0</v>
      </c>
      <c r="BQ228" s="326">
        <f t="shared" si="1123"/>
        <v>0</v>
      </c>
      <c r="BR228" s="326">
        <f t="shared" si="1124"/>
        <v>0</v>
      </c>
      <c r="BS228" s="326">
        <f t="shared" si="1125"/>
        <v>0</v>
      </c>
      <c r="BT228" s="326">
        <f t="shared" si="1126"/>
        <v>148559.08000000002</v>
      </c>
      <c r="BU228" s="326">
        <f t="shared" si="1127"/>
        <v>0</v>
      </c>
      <c r="BV228" s="326">
        <f t="shared" si="1128"/>
        <v>0</v>
      </c>
      <c r="BW228" s="326">
        <f t="shared" si="1129"/>
        <v>148559.08000000002</v>
      </c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</row>
    <row r="229" spans="1:85" ht="15.75" customHeight="1">
      <c r="A229" s="52"/>
      <c r="B229" s="66" t="s">
        <v>494</v>
      </c>
      <c r="C229" s="54" t="s">
        <v>136</v>
      </c>
      <c r="D229" s="55" t="s">
        <v>495</v>
      </c>
      <c r="E229" s="56"/>
      <c r="F229" s="56"/>
      <c r="G229" s="56">
        <f t="shared" si="1082"/>
        <v>0</v>
      </c>
      <c r="H229" s="56"/>
      <c r="I229" s="57">
        <f t="shared" si="1061"/>
        <v>0</v>
      </c>
      <c r="J229" s="57">
        <f t="shared" si="1062"/>
        <v>0</v>
      </c>
      <c r="K229" s="58"/>
      <c r="L229" s="58">
        <v>1772</v>
      </c>
      <c r="M229" s="59"/>
      <c r="N229" s="58"/>
      <c r="O229" s="61">
        <f t="shared" ref="O229:Q229" si="1133">AA229+AD229+AG229+AJ229+AM229+AP229+AS229+AV229+AY229+BB229+BE229+BH229</f>
        <v>0</v>
      </c>
      <c r="P229" s="61">
        <f t="shared" si="1133"/>
        <v>0</v>
      </c>
      <c r="Q229" s="61">
        <f t="shared" si="1133"/>
        <v>0</v>
      </c>
      <c r="R229" s="62">
        <f t="shared" ref="R229:T229" si="1134">IF(BK229=0,SUM(AA229+AD229+AG229+AJ229+AM229+AP229+AS229+AV229+AY229+BB229+BE229+BH229),BK229)</f>
        <v>0</v>
      </c>
      <c r="S229" s="62">
        <f t="shared" si="1134"/>
        <v>0</v>
      </c>
      <c r="T229" s="62">
        <f t="shared" si="1134"/>
        <v>0</v>
      </c>
      <c r="U229" s="63">
        <f t="shared" si="1085"/>
        <v>0</v>
      </c>
      <c r="V229" s="63">
        <f t="shared" si="1086"/>
        <v>1772</v>
      </c>
      <c r="W229" s="63">
        <f t="shared" si="1087"/>
        <v>0</v>
      </c>
      <c r="X229" s="64">
        <f t="shared" ref="X229:Y229" si="1135">IF(O229&gt;0,O229/K229,0)</f>
        <v>0</v>
      </c>
      <c r="Y229" s="64">
        <f t="shared" si="1135"/>
        <v>0</v>
      </c>
      <c r="Z229" s="64">
        <f t="shared" si="458"/>
        <v>0</v>
      </c>
      <c r="AA229" s="58"/>
      <c r="AB229" s="58"/>
      <c r="AC229" s="58"/>
      <c r="AD229" s="58"/>
      <c r="AE229" s="65"/>
      <c r="AF229" s="65"/>
      <c r="AG229" s="65"/>
      <c r="AH229" s="65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326">
        <f t="shared" si="1120"/>
        <v>0</v>
      </c>
      <c r="BO229" s="327">
        <f t="shared" si="1121"/>
        <v>0</v>
      </c>
      <c r="BP229" s="326">
        <f t="shared" si="1122"/>
        <v>0</v>
      </c>
      <c r="BQ229" s="326">
        <f t="shared" si="1123"/>
        <v>0</v>
      </c>
      <c r="BR229" s="326">
        <f t="shared" si="1124"/>
        <v>0</v>
      </c>
      <c r="BS229" s="326">
        <f t="shared" si="1125"/>
        <v>0</v>
      </c>
      <c r="BT229" s="326">
        <f t="shared" si="1126"/>
        <v>1772</v>
      </c>
      <c r="BU229" s="326">
        <f t="shared" si="1127"/>
        <v>0</v>
      </c>
      <c r="BV229" s="326">
        <f t="shared" si="1128"/>
        <v>0</v>
      </c>
      <c r="BW229" s="326">
        <f t="shared" si="1129"/>
        <v>1772</v>
      </c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</row>
    <row r="230" spans="1:85" ht="15.75" customHeight="1">
      <c r="A230" s="52" t="s">
        <v>496</v>
      </c>
      <c r="B230" s="66"/>
      <c r="C230" s="54" t="s">
        <v>208</v>
      </c>
      <c r="D230" s="95" t="s">
        <v>497</v>
      </c>
      <c r="E230" s="96"/>
      <c r="F230" s="96"/>
      <c r="G230" s="56">
        <f t="shared" si="1082"/>
        <v>0</v>
      </c>
      <c r="H230" s="56">
        <v>170000</v>
      </c>
      <c r="I230" s="57">
        <f t="shared" si="1061"/>
        <v>0</v>
      </c>
      <c r="J230" s="57">
        <f t="shared" si="1062"/>
        <v>0</v>
      </c>
      <c r="K230" s="58"/>
      <c r="L230" s="58"/>
      <c r="M230" s="59"/>
      <c r="N230" s="58">
        <v>137171.51999999999</v>
      </c>
      <c r="O230" s="61">
        <f t="shared" ref="O230:Q230" si="1136">AA230+AD230+AG230+AJ230+AM230+AP230+AS230+AV230+AY230+BB230+BE230+BH230</f>
        <v>0</v>
      </c>
      <c r="P230" s="61">
        <f t="shared" si="1136"/>
        <v>0</v>
      </c>
      <c r="Q230" s="61">
        <f t="shared" si="1136"/>
        <v>0</v>
      </c>
      <c r="R230" s="62">
        <f t="shared" ref="R230:T230" si="1137">IF(BK230=0,SUM(AA230+AD230+AG230+AJ230+AM230+AP230+AS230+AV230+AY230+BB230+BE230+BH230),BK230)</f>
        <v>0</v>
      </c>
      <c r="S230" s="62">
        <f t="shared" si="1137"/>
        <v>0</v>
      </c>
      <c r="T230" s="62">
        <f t="shared" si="1137"/>
        <v>0</v>
      </c>
      <c r="U230" s="63">
        <f t="shared" si="1085"/>
        <v>0</v>
      </c>
      <c r="V230" s="63">
        <f t="shared" si="1086"/>
        <v>0</v>
      </c>
      <c r="W230" s="63">
        <f t="shared" si="1087"/>
        <v>137171.51999999999</v>
      </c>
      <c r="X230" s="64">
        <f t="shared" ref="X230:Y230" si="1138">IF(O230&gt;0,O230/K230,0)</f>
        <v>0</v>
      </c>
      <c r="Y230" s="64">
        <f t="shared" si="1138"/>
        <v>0</v>
      </c>
      <c r="Z230" s="64">
        <f t="shared" si="458"/>
        <v>0</v>
      </c>
      <c r="AA230" s="58"/>
      <c r="AB230" s="58"/>
      <c r="AC230" s="58"/>
      <c r="AD230" s="58"/>
      <c r="AE230" s="65"/>
      <c r="AF230" s="65"/>
      <c r="AG230" s="65"/>
      <c r="AH230" s="65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326">
        <f t="shared" si="1120"/>
        <v>0</v>
      </c>
      <c r="BO230" s="327">
        <f t="shared" si="1121"/>
        <v>0</v>
      </c>
      <c r="BP230" s="326">
        <f t="shared" si="1122"/>
        <v>0</v>
      </c>
      <c r="BQ230" s="326">
        <f t="shared" si="1123"/>
        <v>0</v>
      </c>
      <c r="BR230" s="326">
        <f t="shared" si="1124"/>
        <v>137171.51999999999</v>
      </c>
      <c r="BS230" s="326">
        <f t="shared" si="1125"/>
        <v>137171.51999999999</v>
      </c>
      <c r="BT230" s="326">
        <f t="shared" si="1126"/>
        <v>0</v>
      </c>
      <c r="BU230" s="326">
        <f t="shared" si="1127"/>
        <v>0</v>
      </c>
      <c r="BV230" s="326">
        <f t="shared" si="1128"/>
        <v>137171.51999999999</v>
      </c>
      <c r="BW230" s="326">
        <f t="shared" si="1129"/>
        <v>0</v>
      </c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</row>
    <row r="231" spans="1:85" ht="15.75" customHeight="1">
      <c r="A231" s="52" t="s">
        <v>498</v>
      </c>
      <c r="B231" s="66"/>
      <c r="C231" s="54" t="s">
        <v>208</v>
      </c>
      <c r="D231" s="95" t="s">
        <v>499</v>
      </c>
      <c r="E231" s="96"/>
      <c r="F231" s="96"/>
      <c r="G231" s="56">
        <f t="shared" si="1082"/>
        <v>0</v>
      </c>
      <c r="H231" s="56">
        <v>45000</v>
      </c>
      <c r="I231" s="57">
        <f t="shared" si="1061"/>
        <v>0</v>
      </c>
      <c r="J231" s="57">
        <f t="shared" si="1062"/>
        <v>0</v>
      </c>
      <c r="K231" s="58"/>
      <c r="L231" s="58"/>
      <c r="M231" s="59"/>
      <c r="N231" s="58">
        <v>38614.199999999997</v>
      </c>
      <c r="O231" s="61">
        <f t="shared" ref="O231:Q231" si="1139">AA231+AD231+AG231+AJ231+AM231+AP231+AS231+AV231+AY231+BB231+BE231+BH231</f>
        <v>0</v>
      </c>
      <c r="P231" s="61">
        <f t="shared" si="1139"/>
        <v>0</v>
      </c>
      <c r="Q231" s="61">
        <f t="shared" si="1139"/>
        <v>0</v>
      </c>
      <c r="R231" s="62">
        <f t="shared" ref="R231:T231" si="1140">IF(BK231=0,SUM(AA231+AD231+AG231+AJ231+AM231+AP231+AS231+AV231+AY231+BB231+BE231+BH231),BK231)</f>
        <v>0</v>
      </c>
      <c r="S231" s="62">
        <f t="shared" si="1140"/>
        <v>0</v>
      </c>
      <c r="T231" s="62">
        <f t="shared" si="1140"/>
        <v>0</v>
      </c>
      <c r="U231" s="63">
        <f t="shared" si="1085"/>
        <v>0</v>
      </c>
      <c r="V231" s="63">
        <f t="shared" si="1086"/>
        <v>0</v>
      </c>
      <c r="W231" s="63">
        <f t="shared" si="1087"/>
        <v>38614.199999999997</v>
      </c>
      <c r="X231" s="64">
        <f t="shared" ref="X231:Y231" si="1141">IF(O231&gt;0,O231/K231,0)</f>
        <v>0</v>
      </c>
      <c r="Y231" s="64">
        <f t="shared" si="1141"/>
        <v>0</v>
      </c>
      <c r="Z231" s="64">
        <f t="shared" si="458"/>
        <v>0</v>
      </c>
      <c r="AA231" s="58"/>
      <c r="AB231" s="58"/>
      <c r="AC231" s="58"/>
      <c r="AD231" s="58"/>
      <c r="AE231" s="65"/>
      <c r="AF231" s="65"/>
      <c r="AG231" s="65"/>
      <c r="AH231" s="65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326">
        <f t="shared" si="1120"/>
        <v>0</v>
      </c>
      <c r="BO231" s="327">
        <f t="shared" si="1121"/>
        <v>0</v>
      </c>
      <c r="BP231" s="326">
        <f t="shared" si="1122"/>
        <v>0</v>
      </c>
      <c r="BQ231" s="326">
        <f t="shared" si="1123"/>
        <v>0</v>
      </c>
      <c r="BR231" s="326">
        <f t="shared" si="1124"/>
        <v>38614.199999999997</v>
      </c>
      <c r="BS231" s="326">
        <f t="shared" si="1125"/>
        <v>38614.199999999997</v>
      </c>
      <c r="BT231" s="326">
        <f t="shared" si="1126"/>
        <v>0</v>
      </c>
      <c r="BU231" s="326">
        <f t="shared" si="1127"/>
        <v>0</v>
      </c>
      <c r="BV231" s="326">
        <f t="shared" si="1128"/>
        <v>38614.199999999997</v>
      </c>
      <c r="BW231" s="326">
        <f t="shared" si="1129"/>
        <v>0</v>
      </c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</row>
    <row r="232" spans="1:85" ht="15.75" customHeight="1">
      <c r="A232" s="52" t="s">
        <v>500</v>
      </c>
      <c r="B232" s="66"/>
      <c r="C232" s="54" t="s">
        <v>208</v>
      </c>
      <c r="D232" s="95" t="s">
        <v>501</v>
      </c>
      <c r="E232" s="96"/>
      <c r="F232" s="96"/>
      <c r="G232" s="56">
        <f t="shared" si="1082"/>
        <v>0</v>
      </c>
      <c r="H232" s="56">
        <v>300000</v>
      </c>
      <c r="I232" s="57">
        <f t="shared" si="1061"/>
        <v>0</v>
      </c>
      <c r="J232" s="57">
        <f t="shared" si="1062"/>
        <v>0</v>
      </c>
      <c r="K232" s="58"/>
      <c r="L232" s="58"/>
      <c r="M232" s="59"/>
      <c r="N232" s="58">
        <v>44389.9</v>
      </c>
      <c r="O232" s="61">
        <f t="shared" ref="O232:Q232" si="1142">AA232+AD232+AG232+AJ232+AM232+AP232+AS232+AV232+AY232+BB232+BE232+BH232</f>
        <v>0</v>
      </c>
      <c r="P232" s="61">
        <f t="shared" si="1142"/>
        <v>0</v>
      </c>
      <c r="Q232" s="61">
        <f t="shared" si="1142"/>
        <v>3775.98</v>
      </c>
      <c r="R232" s="62">
        <f t="shared" ref="R232:T232" si="1143">IF(BK232=0,SUM(AA232+AD232+AG232+AJ232+AM232+AP232+AS232+AV232+AY232+BB232+BE232+BH232),BK232)</f>
        <v>0</v>
      </c>
      <c r="S232" s="62">
        <f t="shared" si="1143"/>
        <v>0</v>
      </c>
      <c r="T232" s="62">
        <f t="shared" si="1143"/>
        <v>3775.98</v>
      </c>
      <c r="U232" s="63">
        <f t="shared" si="1085"/>
        <v>0</v>
      </c>
      <c r="V232" s="63">
        <f t="shared" si="1086"/>
        <v>0</v>
      </c>
      <c r="W232" s="63">
        <f t="shared" si="1087"/>
        <v>40613.919999999998</v>
      </c>
      <c r="X232" s="64">
        <f t="shared" ref="X232:Y232" si="1144">IF(O232&gt;0,O232/K232,0)</f>
        <v>0</v>
      </c>
      <c r="Y232" s="64">
        <f t="shared" si="1144"/>
        <v>0</v>
      </c>
      <c r="Z232" s="64">
        <f t="shared" si="458"/>
        <v>8.5063944726165186E-2</v>
      </c>
      <c r="AA232" s="58"/>
      <c r="AB232" s="58"/>
      <c r="AC232" s="58"/>
      <c r="AD232" s="58"/>
      <c r="AE232" s="65"/>
      <c r="AF232" s="65"/>
      <c r="AG232" s="65"/>
      <c r="AH232" s="65"/>
      <c r="AI232" s="58">
        <v>3775.98</v>
      </c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326">
        <f t="shared" si="1120"/>
        <v>0</v>
      </c>
      <c r="BO232" s="327">
        <f t="shared" si="1121"/>
        <v>3775.98</v>
      </c>
      <c r="BP232" s="326">
        <f t="shared" si="1122"/>
        <v>3775.98</v>
      </c>
      <c r="BQ232" s="326">
        <f t="shared" si="1123"/>
        <v>0</v>
      </c>
      <c r="BR232" s="326">
        <f t="shared" si="1124"/>
        <v>40613.919999999998</v>
      </c>
      <c r="BS232" s="326">
        <f t="shared" si="1125"/>
        <v>40613.919999999998</v>
      </c>
      <c r="BT232" s="326">
        <f t="shared" si="1126"/>
        <v>0</v>
      </c>
      <c r="BU232" s="326">
        <f t="shared" si="1127"/>
        <v>3775.98</v>
      </c>
      <c r="BV232" s="326">
        <f t="shared" si="1128"/>
        <v>40613.919999999998</v>
      </c>
      <c r="BW232" s="326">
        <f t="shared" si="1129"/>
        <v>3775.98</v>
      </c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</row>
    <row r="233" spans="1:85" ht="15.75" customHeight="1">
      <c r="A233" s="86"/>
      <c r="B233" s="87" t="s">
        <v>502</v>
      </c>
      <c r="C233" s="54" t="s">
        <v>210</v>
      </c>
      <c r="D233" s="55" t="s">
        <v>503</v>
      </c>
      <c r="E233" s="96"/>
      <c r="F233" s="96"/>
      <c r="G233" s="56">
        <f t="shared" si="1082"/>
        <v>0</v>
      </c>
      <c r="H233" s="56">
        <v>689944.87</v>
      </c>
      <c r="I233" s="57">
        <f t="shared" si="1061"/>
        <v>0</v>
      </c>
      <c r="J233" s="57">
        <f t="shared" si="1062"/>
        <v>0</v>
      </c>
      <c r="K233" s="58"/>
      <c r="L233" s="58">
        <v>80361.09</v>
      </c>
      <c r="M233" s="59"/>
      <c r="N233" s="58"/>
      <c r="O233" s="61">
        <f t="shared" ref="O233:Q233" si="1145">AA233+AD233+AG233+AJ233+AM233+AP233+AS233+AV233+AY233+BB233+BE233+BH233</f>
        <v>0</v>
      </c>
      <c r="P233" s="61">
        <f t="shared" si="1145"/>
        <v>68218.8</v>
      </c>
      <c r="Q233" s="61">
        <f t="shared" si="1145"/>
        <v>0</v>
      </c>
      <c r="R233" s="62">
        <f t="shared" ref="R233:T233" si="1146">IF(BK233=0,SUM(AA233+AD233+AG233+AJ233+AM233+AP233+AS233+AV233+AY233+BB233+BE233+BH233),BK233)</f>
        <v>0</v>
      </c>
      <c r="S233" s="62">
        <f t="shared" si="1146"/>
        <v>68218.8</v>
      </c>
      <c r="T233" s="62">
        <f t="shared" si="1146"/>
        <v>0</v>
      </c>
      <c r="U233" s="63">
        <f t="shared" si="1085"/>
        <v>0</v>
      </c>
      <c r="V233" s="63">
        <f t="shared" si="1086"/>
        <v>12142.289999999994</v>
      </c>
      <c r="W233" s="63">
        <f t="shared" si="1087"/>
        <v>0</v>
      </c>
      <c r="X233" s="64">
        <f t="shared" ref="X233:Y233" si="1147">IF(O233&gt;0,O233/K233,0)</f>
        <v>0</v>
      </c>
      <c r="Y233" s="64">
        <f t="shared" si="1147"/>
        <v>0.84890336853320436</v>
      </c>
      <c r="Z233" s="64">
        <f t="shared" si="458"/>
        <v>0</v>
      </c>
      <c r="AA233" s="58"/>
      <c r="AB233" s="58"/>
      <c r="AC233" s="58"/>
      <c r="AD233" s="58"/>
      <c r="AE233" s="65">
        <v>34109.4</v>
      </c>
      <c r="AF233" s="65"/>
      <c r="AG233" s="65"/>
      <c r="AH233" s="65">
        <v>34109.4</v>
      </c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326">
        <f t="shared" si="1120"/>
        <v>0</v>
      </c>
      <c r="BO233" s="327">
        <f t="shared" si="1121"/>
        <v>0</v>
      </c>
      <c r="BP233" s="326">
        <f t="shared" si="1122"/>
        <v>0</v>
      </c>
      <c r="BQ233" s="326">
        <f t="shared" si="1123"/>
        <v>0</v>
      </c>
      <c r="BR233" s="326">
        <f t="shared" si="1124"/>
        <v>0</v>
      </c>
      <c r="BS233" s="326">
        <f t="shared" si="1125"/>
        <v>0</v>
      </c>
      <c r="BT233" s="326">
        <f t="shared" si="1126"/>
        <v>12142.289999999994</v>
      </c>
      <c r="BU233" s="326">
        <f t="shared" si="1127"/>
        <v>0</v>
      </c>
      <c r="BV233" s="326">
        <f t="shared" si="1128"/>
        <v>0</v>
      </c>
      <c r="BW233" s="326">
        <f t="shared" si="1129"/>
        <v>12142.289999999994</v>
      </c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</row>
    <row r="234" spans="1:85" ht="15.75" customHeight="1">
      <c r="A234" s="86"/>
      <c r="B234" s="177" t="s">
        <v>504</v>
      </c>
      <c r="C234" s="54" t="s">
        <v>217</v>
      </c>
      <c r="D234" s="55" t="s">
        <v>505</v>
      </c>
      <c r="E234" s="56"/>
      <c r="F234" s="56"/>
      <c r="G234" s="56">
        <f t="shared" si="1082"/>
        <v>0</v>
      </c>
      <c r="H234" s="56">
        <v>0</v>
      </c>
      <c r="I234" s="57">
        <f t="shared" si="1061"/>
        <v>0</v>
      </c>
      <c r="J234" s="57">
        <f t="shared" si="1062"/>
        <v>0</v>
      </c>
      <c r="K234" s="58"/>
      <c r="L234" s="58">
        <v>77562.759999999995</v>
      </c>
      <c r="M234" s="59"/>
      <c r="N234" s="58"/>
      <c r="O234" s="61">
        <f t="shared" ref="O234:Q234" si="1148">AA234+AD234+AG234+AJ234+AM234+AP234+AS234+AV234+AY234+BB234+BE234+BH234</f>
        <v>0</v>
      </c>
      <c r="P234" s="61">
        <f t="shared" si="1148"/>
        <v>74166.69</v>
      </c>
      <c r="Q234" s="61">
        <f t="shared" si="1148"/>
        <v>0</v>
      </c>
      <c r="R234" s="62">
        <f t="shared" ref="R234:T234" si="1149">IF(BK234=0,SUM(AA234+AD234+AG234+AJ234+AM234+AP234+AS234+AV234+AY234+BB234+BE234+BH234),BK234)</f>
        <v>0</v>
      </c>
      <c r="S234" s="62">
        <f t="shared" si="1149"/>
        <v>74166.69</v>
      </c>
      <c r="T234" s="62">
        <f t="shared" si="1149"/>
        <v>0</v>
      </c>
      <c r="U234" s="63">
        <f t="shared" si="1085"/>
        <v>0</v>
      </c>
      <c r="V234" s="63">
        <f t="shared" si="1086"/>
        <v>3396.0699999999924</v>
      </c>
      <c r="W234" s="63">
        <f t="shared" si="1087"/>
        <v>0</v>
      </c>
      <c r="X234" s="64">
        <f t="shared" ref="X234:Y234" si="1150">IF(O234&gt;0,O234/K234,0)</f>
        <v>0</v>
      </c>
      <c r="Y234" s="64">
        <f t="shared" si="1150"/>
        <v>0.95621519914969511</v>
      </c>
      <c r="Z234" s="64">
        <f t="shared" si="458"/>
        <v>0</v>
      </c>
      <c r="AA234" s="58"/>
      <c r="AB234" s="58"/>
      <c r="AC234" s="58"/>
      <c r="AD234" s="58"/>
      <c r="AE234" s="65">
        <v>36042.720000000001</v>
      </c>
      <c r="AF234" s="65"/>
      <c r="AG234" s="65"/>
      <c r="AH234" s="58">
        <v>38123.97</v>
      </c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326">
        <f t="shared" si="1120"/>
        <v>0</v>
      </c>
      <c r="BO234" s="327">
        <f t="shared" si="1121"/>
        <v>0</v>
      </c>
      <c r="BP234" s="326">
        <f t="shared" si="1122"/>
        <v>0</v>
      </c>
      <c r="BQ234" s="326">
        <f t="shared" si="1123"/>
        <v>0</v>
      </c>
      <c r="BR234" s="326">
        <f t="shared" si="1124"/>
        <v>0</v>
      </c>
      <c r="BS234" s="326">
        <f t="shared" si="1125"/>
        <v>0</v>
      </c>
      <c r="BT234" s="326">
        <f t="shared" si="1126"/>
        <v>3396.0699999999924</v>
      </c>
      <c r="BU234" s="326">
        <f t="shared" si="1127"/>
        <v>0</v>
      </c>
      <c r="BV234" s="326">
        <f t="shared" si="1128"/>
        <v>0</v>
      </c>
      <c r="BW234" s="326">
        <f t="shared" si="1129"/>
        <v>3396.0699999999924</v>
      </c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</row>
    <row r="235" spans="1:85" ht="15.75" customHeight="1">
      <c r="A235" s="86"/>
      <c r="B235" s="87" t="s">
        <v>506</v>
      </c>
      <c r="C235" s="54" t="s">
        <v>208</v>
      </c>
      <c r="D235" s="84" t="s">
        <v>507</v>
      </c>
      <c r="E235" s="56"/>
      <c r="F235" s="56"/>
      <c r="G235" s="56">
        <f t="shared" si="1082"/>
        <v>0</v>
      </c>
      <c r="H235" s="56"/>
      <c r="I235" s="57">
        <f t="shared" si="1061"/>
        <v>0</v>
      </c>
      <c r="J235" s="57">
        <f t="shared" si="1062"/>
        <v>0</v>
      </c>
      <c r="K235" s="58"/>
      <c r="L235" s="58">
        <v>40891</v>
      </c>
      <c r="M235" s="59"/>
      <c r="N235" s="58"/>
      <c r="O235" s="61">
        <f t="shared" ref="O235:Q235" si="1151">AA235+AD235+AG235+AJ235+AM235+AP235+AS235+AV235+AY235+BB235+BE235+BH235</f>
        <v>0</v>
      </c>
      <c r="P235" s="61">
        <f t="shared" si="1151"/>
        <v>40891</v>
      </c>
      <c r="Q235" s="61">
        <f t="shared" si="1151"/>
        <v>0</v>
      </c>
      <c r="R235" s="62">
        <f t="shared" ref="R235:T235" si="1152">IF(BK235=0,SUM(AA235+AD235+AG235+AJ235+AM235+AP235+AS235+AV235+AY235+BB235+BE235+BH235),BK235)</f>
        <v>0</v>
      </c>
      <c r="S235" s="62">
        <f t="shared" si="1152"/>
        <v>40891</v>
      </c>
      <c r="T235" s="62">
        <f t="shared" si="1152"/>
        <v>0</v>
      </c>
      <c r="U235" s="63">
        <f t="shared" si="1085"/>
        <v>0</v>
      </c>
      <c r="V235" s="63">
        <f t="shared" si="1086"/>
        <v>0</v>
      </c>
      <c r="W235" s="63">
        <f t="shared" si="1087"/>
        <v>0</v>
      </c>
      <c r="X235" s="64">
        <f t="shared" ref="X235:Y235" si="1153">IF(O235&gt;0,O235/K235,0)</f>
        <v>0</v>
      </c>
      <c r="Y235" s="64">
        <f t="shared" si="1153"/>
        <v>1</v>
      </c>
      <c r="Z235" s="64">
        <f t="shared" si="458"/>
        <v>0</v>
      </c>
      <c r="AA235" s="58"/>
      <c r="AB235" s="58"/>
      <c r="AC235" s="58"/>
      <c r="AD235" s="58"/>
      <c r="AE235" s="65">
        <v>40891</v>
      </c>
      <c r="AF235" s="65"/>
      <c r="AG235" s="65"/>
      <c r="AH235" s="65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326">
        <f t="shared" si="1120"/>
        <v>0</v>
      </c>
      <c r="BO235" s="327">
        <f t="shared" si="1121"/>
        <v>0</v>
      </c>
      <c r="BP235" s="326">
        <f t="shared" si="1122"/>
        <v>0</v>
      </c>
      <c r="BQ235" s="326">
        <f t="shared" si="1123"/>
        <v>0</v>
      </c>
      <c r="BR235" s="326">
        <f t="shared" si="1124"/>
        <v>0</v>
      </c>
      <c r="BS235" s="326">
        <f t="shared" si="1125"/>
        <v>0</v>
      </c>
      <c r="BT235" s="326">
        <f t="shared" si="1126"/>
        <v>0</v>
      </c>
      <c r="BU235" s="326">
        <f t="shared" si="1127"/>
        <v>0</v>
      </c>
      <c r="BV235" s="326">
        <f t="shared" si="1128"/>
        <v>0</v>
      </c>
      <c r="BW235" s="326">
        <f t="shared" si="1129"/>
        <v>0</v>
      </c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</row>
    <row r="236" spans="1:85" ht="15.75" customHeight="1">
      <c r="A236" s="86" t="s">
        <v>508</v>
      </c>
      <c r="B236" s="88" t="s">
        <v>509</v>
      </c>
      <c r="C236" s="54" t="s">
        <v>214</v>
      </c>
      <c r="D236" s="84" t="s">
        <v>510</v>
      </c>
      <c r="E236" s="56"/>
      <c r="F236" s="56"/>
      <c r="G236" s="56">
        <f t="shared" si="1082"/>
        <v>0</v>
      </c>
      <c r="H236" s="56"/>
      <c r="I236" s="57">
        <f t="shared" si="1061"/>
        <v>0</v>
      </c>
      <c r="J236" s="57">
        <f t="shared" si="1062"/>
        <v>0</v>
      </c>
      <c r="K236" s="58"/>
      <c r="L236" s="58">
        <v>38040</v>
      </c>
      <c r="M236" s="59"/>
      <c r="N236" s="58">
        <v>405.27</v>
      </c>
      <c r="O236" s="61">
        <f t="shared" ref="O236:Q236" si="1154">AA236+AD236+AG236+AJ236+AM236+AP236+AS236+AV236+AY236+BB236+BE236+BH236</f>
        <v>0</v>
      </c>
      <c r="P236" s="61">
        <f t="shared" si="1154"/>
        <v>38040</v>
      </c>
      <c r="Q236" s="61">
        <f t="shared" si="1154"/>
        <v>405.27</v>
      </c>
      <c r="R236" s="62">
        <f t="shared" ref="R236:T236" si="1155">IF(BK236=0,SUM(AA236+AD236+AG236+AJ236+AM236+AP236+AS236+AV236+AY236+BB236+BE236+BH236),BK236)</f>
        <v>0</v>
      </c>
      <c r="S236" s="62">
        <f t="shared" si="1155"/>
        <v>38040</v>
      </c>
      <c r="T236" s="62">
        <f t="shared" si="1155"/>
        <v>405.27</v>
      </c>
      <c r="U236" s="63">
        <f t="shared" si="1085"/>
        <v>0</v>
      </c>
      <c r="V236" s="63">
        <f t="shared" si="1086"/>
        <v>0</v>
      </c>
      <c r="W236" s="63">
        <f t="shared" si="1087"/>
        <v>0</v>
      </c>
      <c r="X236" s="64">
        <f t="shared" ref="X236:Y236" si="1156">IF(O236&gt;0,O236/K236,0)</f>
        <v>0</v>
      </c>
      <c r="Y236" s="64">
        <f t="shared" si="1156"/>
        <v>1</v>
      </c>
      <c r="Z236" s="64">
        <f t="shared" si="458"/>
        <v>1</v>
      </c>
      <c r="AA236" s="58"/>
      <c r="AB236" s="58"/>
      <c r="AC236" s="58"/>
      <c r="AD236" s="58"/>
      <c r="AE236" s="65">
        <v>38040</v>
      </c>
      <c r="AF236" s="65">
        <v>405.27</v>
      </c>
      <c r="AG236" s="65"/>
      <c r="AH236" s="65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326">
        <f t="shared" si="1120"/>
        <v>0</v>
      </c>
      <c r="BO236" s="327">
        <f t="shared" si="1121"/>
        <v>405.27</v>
      </c>
      <c r="BP236" s="326">
        <f t="shared" si="1122"/>
        <v>405.27</v>
      </c>
      <c r="BQ236" s="326">
        <f t="shared" si="1123"/>
        <v>0</v>
      </c>
      <c r="BR236" s="326">
        <f t="shared" si="1124"/>
        <v>0</v>
      </c>
      <c r="BS236" s="326">
        <f t="shared" si="1125"/>
        <v>0</v>
      </c>
      <c r="BT236" s="326">
        <f t="shared" si="1126"/>
        <v>0</v>
      </c>
      <c r="BU236" s="326">
        <f t="shared" si="1127"/>
        <v>405.27</v>
      </c>
      <c r="BV236" s="326">
        <f t="shared" si="1128"/>
        <v>0</v>
      </c>
      <c r="BW236" s="326">
        <f t="shared" si="1129"/>
        <v>405.27</v>
      </c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</row>
    <row r="237" spans="1:85" ht="15.75" customHeight="1">
      <c r="A237" s="178" t="s">
        <v>511</v>
      </c>
      <c r="B237" s="66"/>
      <c r="C237" s="54" t="s">
        <v>512</v>
      </c>
      <c r="D237" s="55" t="s">
        <v>513</v>
      </c>
      <c r="E237" s="56"/>
      <c r="F237" s="56"/>
      <c r="G237" s="56">
        <f t="shared" si="1082"/>
        <v>0</v>
      </c>
      <c r="H237" s="56">
        <v>680000</v>
      </c>
      <c r="I237" s="57">
        <f t="shared" si="1061"/>
        <v>0</v>
      </c>
      <c r="J237" s="57">
        <f t="shared" si="1062"/>
        <v>0</v>
      </c>
      <c r="K237" s="58"/>
      <c r="L237" s="58"/>
      <c r="M237" s="59"/>
      <c r="N237" s="58">
        <v>83610.78</v>
      </c>
      <c r="O237" s="61">
        <f t="shared" ref="O237:Q237" si="1157">AA237+AD237+AG237+AJ237+AM237+AP237+AS237+AV237+AY237+BB237+BE237+BH237</f>
        <v>0</v>
      </c>
      <c r="P237" s="61">
        <f t="shared" si="1157"/>
        <v>0</v>
      </c>
      <c r="Q237" s="61">
        <f t="shared" si="1157"/>
        <v>82107.06</v>
      </c>
      <c r="R237" s="62">
        <f t="shared" ref="R237:T237" si="1158">IF(BK237=0,SUM(AA237+AD237+AG237+AJ237+AM237+AP237+AS237+AV237+AY237+BB237+BE237+BH237),BK237)</f>
        <v>0</v>
      </c>
      <c r="S237" s="62">
        <f t="shared" si="1158"/>
        <v>0</v>
      </c>
      <c r="T237" s="62">
        <f t="shared" si="1158"/>
        <v>82107.06</v>
      </c>
      <c r="U237" s="63">
        <f t="shared" si="1085"/>
        <v>0</v>
      </c>
      <c r="V237" s="63">
        <f t="shared" si="1086"/>
        <v>0</v>
      </c>
      <c r="W237" s="63">
        <f t="shared" si="1087"/>
        <v>1503.7200000000012</v>
      </c>
      <c r="X237" s="64">
        <f t="shared" ref="X237:Y237" si="1159">IF(O237&gt;0,O237/K237,0)</f>
        <v>0</v>
      </c>
      <c r="Y237" s="64">
        <f t="shared" si="1159"/>
        <v>0</v>
      </c>
      <c r="Z237" s="64">
        <f t="shared" si="458"/>
        <v>0.98201523774805111</v>
      </c>
      <c r="AA237" s="58"/>
      <c r="AB237" s="58"/>
      <c r="AC237" s="58"/>
      <c r="AD237" s="58"/>
      <c r="AE237" s="65"/>
      <c r="AF237" s="65"/>
      <c r="AG237" s="65"/>
      <c r="AH237" s="65"/>
      <c r="AI237" s="58">
        <v>82107.06</v>
      </c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326">
        <f t="shared" si="1120"/>
        <v>0</v>
      </c>
      <c r="BO237" s="327">
        <f t="shared" si="1121"/>
        <v>82107.06</v>
      </c>
      <c r="BP237" s="326">
        <f t="shared" si="1122"/>
        <v>82107.06</v>
      </c>
      <c r="BQ237" s="326">
        <f t="shared" si="1123"/>
        <v>0</v>
      </c>
      <c r="BR237" s="326">
        <f t="shared" si="1124"/>
        <v>1503.7200000000012</v>
      </c>
      <c r="BS237" s="326">
        <f t="shared" si="1125"/>
        <v>1503.7200000000012</v>
      </c>
      <c r="BT237" s="326">
        <f t="shared" si="1126"/>
        <v>0</v>
      </c>
      <c r="BU237" s="326">
        <f t="shared" si="1127"/>
        <v>82107.06</v>
      </c>
      <c r="BV237" s="326">
        <f t="shared" si="1128"/>
        <v>1503.7200000000012</v>
      </c>
      <c r="BW237" s="326">
        <f t="shared" si="1129"/>
        <v>82107.06</v>
      </c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</row>
    <row r="238" spans="1:85" ht="15.75" customHeight="1">
      <c r="A238" s="86"/>
      <c r="B238" s="87" t="s">
        <v>514</v>
      </c>
      <c r="C238" s="90" t="s">
        <v>224</v>
      </c>
      <c r="D238" s="91" t="s">
        <v>515</v>
      </c>
      <c r="E238" s="56"/>
      <c r="F238" s="56"/>
      <c r="G238" s="56">
        <f t="shared" si="1082"/>
        <v>0</v>
      </c>
      <c r="H238" s="56">
        <v>250000</v>
      </c>
      <c r="I238" s="57">
        <f t="shared" si="1061"/>
        <v>0</v>
      </c>
      <c r="J238" s="57">
        <f t="shared" si="1062"/>
        <v>0</v>
      </c>
      <c r="K238" s="58"/>
      <c r="L238" s="58">
        <v>155586</v>
      </c>
      <c r="M238" s="59"/>
      <c r="N238" s="58"/>
      <c r="O238" s="61">
        <f t="shared" ref="O238:Q238" si="1160">AA238+AD238+AG238+AJ238+AM238+AP238+AS238+AV238+AY238+BB238+BE238+BH238</f>
        <v>0</v>
      </c>
      <c r="P238" s="61">
        <f t="shared" si="1160"/>
        <v>0</v>
      </c>
      <c r="Q238" s="61">
        <f t="shared" si="1160"/>
        <v>0</v>
      </c>
      <c r="R238" s="62">
        <f t="shared" ref="R238:T238" si="1161">IF(BK238=0,SUM(AA238+AD238+AG238+AJ238+AM238+AP238+AS238+AV238+AY238+BB238+BE238+BH238),BK238)</f>
        <v>0</v>
      </c>
      <c r="S238" s="62">
        <f t="shared" si="1161"/>
        <v>0</v>
      </c>
      <c r="T238" s="62">
        <f t="shared" si="1161"/>
        <v>0</v>
      </c>
      <c r="U238" s="63">
        <f t="shared" si="1085"/>
        <v>0</v>
      </c>
      <c r="V238" s="63">
        <f t="shared" si="1086"/>
        <v>155586</v>
      </c>
      <c r="W238" s="63">
        <f t="shared" si="1087"/>
        <v>0</v>
      </c>
      <c r="X238" s="64">
        <f t="shared" ref="X238:Y238" si="1162">IF(O238&gt;0,O238/K238,0)</f>
        <v>0</v>
      </c>
      <c r="Y238" s="64">
        <f t="shared" si="1162"/>
        <v>0</v>
      </c>
      <c r="Z238" s="64">
        <f t="shared" si="458"/>
        <v>0</v>
      </c>
      <c r="AA238" s="58"/>
      <c r="AB238" s="58"/>
      <c r="AC238" s="58"/>
      <c r="AD238" s="58"/>
      <c r="AE238" s="65"/>
      <c r="AF238" s="65"/>
      <c r="AG238" s="65"/>
      <c r="AH238" s="65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326">
        <f t="shared" si="1120"/>
        <v>0</v>
      </c>
      <c r="BO238" s="327">
        <f t="shared" si="1121"/>
        <v>0</v>
      </c>
      <c r="BP238" s="326">
        <f t="shared" si="1122"/>
        <v>0</v>
      </c>
      <c r="BQ238" s="326">
        <f t="shared" si="1123"/>
        <v>0</v>
      </c>
      <c r="BR238" s="326">
        <f t="shared" si="1124"/>
        <v>0</v>
      </c>
      <c r="BS238" s="326">
        <f t="shared" si="1125"/>
        <v>0</v>
      </c>
      <c r="BT238" s="326">
        <f t="shared" si="1126"/>
        <v>155586</v>
      </c>
      <c r="BU238" s="326">
        <f t="shared" si="1127"/>
        <v>0</v>
      </c>
      <c r="BV238" s="326">
        <f t="shared" si="1128"/>
        <v>0</v>
      </c>
      <c r="BW238" s="326">
        <f t="shared" si="1129"/>
        <v>155586</v>
      </c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</row>
    <row r="239" spans="1:85" ht="15.75" customHeight="1">
      <c r="A239" s="73"/>
      <c r="B239" s="66" t="s">
        <v>516</v>
      </c>
      <c r="C239" s="90" t="s">
        <v>224</v>
      </c>
      <c r="D239" s="91" t="s">
        <v>517</v>
      </c>
      <c r="E239" s="56"/>
      <c r="F239" s="56"/>
      <c r="G239" s="56">
        <f t="shared" si="1082"/>
        <v>0</v>
      </c>
      <c r="H239" s="56">
        <v>0</v>
      </c>
      <c r="I239" s="57">
        <f t="shared" si="1061"/>
        <v>0</v>
      </c>
      <c r="J239" s="57">
        <f t="shared" si="1062"/>
        <v>0</v>
      </c>
      <c r="K239" s="58"/>
      <c r="L239" s="58">
        <v>93710.16</v>
      </c>
      <c r="M239" s="59"/>
      <c r="N239" s="58"/>
      <c r="O239" s="61">
        <f t="shared" ref="O239:Q239" si="1163">AA239+AD239+AG239+AJ239+AM239+AP239+AS239+AV239+AY239+BB239+BE239+BH239</f>
        <v>0</v>
      </c>
      <c r="P239" s="61">
        <f t="shared" si="1163"/>
        <v>50488.26</v>
      </c>
      <c r="Q239" s="61">
        <f t="shared" si="1163"/>
        <v>0</v>
      </c>
      <c r="R239" s="62">
        <f t="shared" ref="R239:T239" si="1164">IF(BK239=0,SUM(AA239+AD239+AG239+AJ239+AM239+AP239+AS239+AV239+AY239+BB239+BE239+BH239),BK239)</f>
        <v>0</v>
      </c>
      <c r="S239" s="62">
        <f t="shared" si="1164"/>
        <v>50488.26</v>
      </c>
      <c r="T239" s="62">
        <f t="shared" si="1164"/>
        <v>0</v>
      </c>
      <c r="U239" s="63">
        <f t="shared" si="1085"/>
        <v>0</v>
      </c>
      <c r="V239" s="63">
        <f t="shared" si="1086"/>
        <v>43221.9</v>
      </c>
      <c r="W239" s="63">
        <f t="shared" si="1087"/>
        <v>0</v>
      </c>
      <c r="X239" s="64">
        <f t="shared" ref="X239:Y239" si="1165">IF(O239&gt;0,O239/K239,0)</f>
        <v>0</v>
      </c>
      <c r="Y239" s="64">
        <f t="shared" si="1165"/>
        <v>0.53877039586742781</v>
      </c>
      <c r="Z239" s="64">
        <f t="shared" si="458"/>
        <v>0</v>
      </c>
      <c r="AA239" s="58"/>
      <c r="AB239" s="58">
        <f>17714.18+25389.45</f>
        <v>43103.630000000005</v>
      </c>
      <c r="AC239" s="58"/>
      <c r="AD239" s="58"/>
      <c r="AE239" s="65">
        <v>7384.63</v>
      </c>
      <c r="AF239" s="65"/>
      <c r="AG239" s="65"/>
      <c r="AH239" s="65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326">
        <f t="shared" si="1120"/>
        <v>0</v>
      </c>
      <c r="BO239" s="327">
        <f t="shared" si="1121"/>
        <v>0</v>
      </c>
      <c r="BP239" s="326">
        <f t="shared" si="1122"/>
        <v>0</v>
      </c>
      <c r="BQ239" s="326">
        <f t="shared" si="1123"/>
        <v>0</v>
      </c>
      <c r="BR239" s="326">
        <f t="shared" si="1124"/>
        <v>0</v>
      </c>
      <c r="BS239" s="326">
        <f t="shared" si="1125"/>
        <v>0</v>
      </c>
      <c r="BT239" s="326">
        <f t="shared" si="1126"/>
        <v>43221.9</v>
      </c>
      <c r="BU239" s="326">
        <f t="shared" si="1127"/>
        <v>0</v>
      </c>
      <c r="BV239" s="326">
        <f t="shared" si="1128"/>
        <v>0</v>
      </c>
      <c r="BW239" s="326">
        <f t="shared" si="1129"/>
        <v>43221.9</v>
      </c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</row>
    <row r="240" spans="1:85" ht="15.75" customHeight="1">
      <c r="A240" s="105"/>
      <c r="B240" s="176" t="s">
        <v>518</v>
      </c>
      <c r="C240" s="90" t="s">
        <v>224</v>
      </c>
      <c r="D240" s="91" t="s">
        <v>519</v>
      </c>
      <c r="E240" s="56"/>
      <c r="F240" s="56"/>
      <c r="G240" s="56">
        <f t="shared" si="1082"/>
        <v>0</v>
      </c>
      <c r="H240" s="56">
        <v>0</v>
      </c>
      <c r="I240" s="57">
        <f t="shared" si="1061"/>
        <v>0</v>
      </c>
      <c r="J240" s="57">
        <f t="shared" si="1062"/>
        <v>0</v>
      </c>
      <c r="K240" s="58"/>
      <c r="L240" s="58">
        <v>89850</v>
      </c>
      <c r="M240" s="59"/>
      <c r="N240" s="58"/>
      <c r="O240" s="61">
        <f t="shared" ref="O240:Q240" si="1166">AA240+AD240+AG240+AJ240+AM240+AP240+AS240+AV240+AY240+BB240+BE240+BH240</f>
        <v>0</v>
      </c>
      <c r="P240" s="61">
        <f t="shared" si="1166"/>
        <v>0</v>
      </c>
      <c r="Q240" s="61">
        <f t="shared" si="1166"/>
        <v>0</v>
      </c>
      <c r="R240" s="62">
        <f t="shared" ref="R240:T240" si="1167">IF(BK240=0,SUM(AA240+AD240+AG240+AJ240+AM240+AP240+AS240+AV240+AY240+BB240+BE240+BH240),BK240)</f>
        <v>0</v>
      </c>
      <c r="S240" s="62">
        <f t="shared" si="1167"/>
        <v>0</v>
      </c>
      <c r="T240" s="62">
        <f t="shared" si="1167"/>
        <v>0</v>
      </c>
      <c r="U240" s="63">
        <f t="shared" si="1085"/>
        <v>0</v>
      </c>
      <c r="V240" s="63">
        <f t="shared" si="1086"/>
        <v>89850</v>
      </c>
      <c r="W240" s="63">
        <f t="shared" si="1087"/>
        <v>0</v>
      </c>
      <c r="X240" s="64">
        <f t="shared" ref="X240:Y240" si="1168">IF(O240&gt;0,O240/K240,0)</f>
        <v>0</v>
      </c>
      <c r="Y240" s="64">
        <f t="shared" si="1168"/>
        <v>0</v>
      </c>
      <c r="Z240" s="64">
        <f t="shared" si="458"/>
        <v>0</v>
      </c>
      <c r="AA240" s="58"/>
      <c r="AB240" s="58"/>
      <c r="AC240" s="58"/>
      <c r="AD240" s="58"/>
      <c r="AE240" s="65"/>
      <c r="AF240" s="65"/>
      <c r="AG240" s="65"/>
      <c r="AH240" s="65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326">
        <f t="shared" si="1120"/>
        <v>0</v>
      </c>
      <c r="BO240" s="327">
        <f t="shared" si="1121"/>
        <v>0</v>
      </c>
      <c r="BP240" s="326">
        <f t="shared" si="1122"/>
        <v>0</v>
      </c>
      <c r="BQ240" s="326">
        <f t="shared" si="1123"/>
        <v>0</v>
      </c>
      <c r="BR240" s="326">
        <f t="shared" si="1124"/>
        <v>0</v>
      </c>
      <c r="BS240" s="326">
        <f t="shared" si="1125"/>
        <v>0</v>
      </c>
      <c r="BT240" s="326">
        <f t="shared" si="1126"/>
        <v>89850</v>
      </c>
      <c r="BU240" s="326">
        <f t="shared" si="1127"/>
        <v>0</v>
      </c>
      <c r="BV240" s="326">
        <f t="shared" si="1128"/>
        <v>0</v>
      </c>
      <c r="BW240" s="326">
        <f t="shared" si="1129"/>
        <v>89850</v>
      </c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</row>
    <row r="241" spans="1:85" ht="15.75" customHeight="1">
      <c r="A241" s="86"/>
      <c r="B241" s="87" t="s">
        <v>520</v>
      </c>
      <c r="C241" s="54" t="s">
        <v>249</v>
      </c>
      <c r="D241" s="55" t="s">
        <v>521</v>
      </c>
      <c r="E241" s="56"/>
      <c r="F241" s="56"/>
      <c r="G241" s="56">
        <f t="shared" si="1082"/>
        <v>0</v>
      </c>
      <c r="H241" s="56">
        <v>110000</v>
      </c>
      <c r="I241" s="57">
        <f t="shared" si="1061"/>
        <v>0</v>
      </c>
      <c r="J241" s="57">
        <f t="shared" si="1062"/>
        <v>0</v>
      </c>
      <c r="K241" s="58"/>
      <c r="L241" s="58">
        <v>102194.39</v>
      </c>
      <c r="M241" s="59"/>
      <c r="N241" s="59"/>
      <c r="O241" s="61">
        <f t="shared" ref="O241:Q241" si="1169">AA241+AD241+AG241+AJ241+AM241+AP241+AS241+AV241+AY241+BB241+BE241+BH241</f>
        <v>0</v>
      </c>
      <c r="P241" s="61">
        <f t="shared" si="1169"/>
        <v>0</v>
      </c>
      <c r="Q241" s="61">
        <f t="shared" si="1169"/>
        <v>0</v>
      </c>
      <c r="R241" s="62">
        <f t="shared" ref="R241:T241" si="1170">IF(BK241=0,SUM(AA241+AD241+AG241+AJ241+AM241+AP241+AS241+AV241+AY241+BB241+BE241+BH241),BK241)</f>
        <v>0</v>
      </c>
      <c r="S241" s="62">
        <f t="shared" si="1170"/>
        <v>0</v>
      </c>
      <c r="T241" s="62">
        <f t="shared" si="1170"/>
        <v>0</v>
      </c>
      <c r="U241" s="63">
        <f t="shared" si="1085"/>
        <v>0</v>
      </c>
      <c r="V241" s="63">
        <f t="shared" si="1086"/>
        <v>102194.39</v>
      </c>
      <c r="W241" s="63">
        <f t="shared" si="1087"/>
        <v>0</v>
      </c>
      <c r="X241" s="64">
        <f t="shared" ref="X241:Y241" si="1171">IF(O241&gt;0,O241/K241,0)</f>
        <v>0</v>
      </c>
      <c r="Y241" s="64">
        <f t="shared" si="1171"/>
        <v>0</v>
      </c>
      <c r="Z241" s="64">
        <f t="shared" si="458"/>
        <v>0</v>
      </c>
      <c r="AA241" s="58"/>
      <c r="AB241" s="58"/>
      <c r="AC241" s="58"/>
      <c r="AD241" s="58"/>
      <c r="AE241" s="65"/>
      <c r="AF241" s="65"/>
      <c r="AG241" s="65"/>
      <c r="AH241" s="65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326">
        <f t="shared" si="1120"/>
        <v>0</v>
      </c>
      <c r="BO241" s="327">
        <f t="shared" si="1121"/>
        <v>0</v>
      </c>
      <c r="BP241" s="326">
        <f t="shared" si="1122"/>
        <v>0</v>
      </c>
      <c r="BQ241" s="326">
        <f t="shared" si="1123"/>
        <v>0</v>
      </c>
      <c r="BR241" s="326">
        <f t="shared" si="1124"/>
        <v>0</v>
      </c>
      <c r="BS241" s="326">
        <f t="shared" si="1125"/>
        <v>0</v>
      </c>
      <c r="BT241" s="326">
        <f t="shared" si="1126"/>
        <v>102194.39</v>
      </c>
      <c r="BU241" s="326">
        <f t="shared" si="1127"/>
        <v>0</v>
      </c>
      <c r="BV241" s="326">
        <f t="shared" si="1128"/>
        <v>0</v>
      </c>
      <c r="BW241" s="326">
        <f t="shared" si="1129"/>
        <v>102194.39</v>
      </c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</row>
    <row r="242" spans="1:85" ht="15.75" customHeight="1">
      <c r="A242" s="179"/>
      <c r="B242" s="87" t="s">
        <v>522</v>
      </c>
      <c r="C242" s="54" t="s">
        <v>523</v>
      </c>
      <c r="D242" s="55" t="s">
        <v>524</v>
      </c>
      <c r="E242" s="56"/>
      <c r="F242" s="56"/>
      <c r="G242" s="56">
        <f t="shared" si="1082"/>
        <v>0</v>
      </c>
      <c r="H242" s="56">
        <v>155000</v>
      </c>
      <c r="I242" s="57">
        <f t="shared" si="1061"/>
        <v>0</v>
      </c>
      <c r="J242" s="57">
        <f t="shared" si="1062"/>
        <v>0</v>
      </c>
      <c r="K242" s="58"/>
      <c r="L242" s="58">
        <v>15996.51</v>
      </c>
      <c r="M242" s="59"/>
      <c r="N242" s="59"/>
      <c r="O242" s="61">
        <f t="shared" ref="O242:Q242" si="1172">AA242+AD242+AG242+AJ242+AM242+AP242+AS242+AV242+AY242+BB242+BE242+BH242</f>
        <v>0</v>
      </c>
      <c r="P242" s="61">
        <f t="shared" si="1172"/>
        <v>15996.51</v>
      </c>
      <c r="Q242" s="61">
        <f t="shared" si="1172"/>
        <v>0</v>
      </c>
      <c r="R242" s="62">
        <f t="shared" ref="R242:T242" si="1173">IF(BK242=0,SUM(AA242+AD242+AG242+AJ242+AM242+AP242+AS242+AV242+AY242+BB242+BE242+BH242),BK242)</f>
        <v>0</v>
      </c>
      <c r="S242" s="62">
        <f t="shared" si="1173"/>
        <v>15996.51</v>
      </c>
      <c r="T242" s="62">
        <f t="shared" si="1173"/>
        <v>0</v>
      </c>
      <c r="U242" s="63">
        <f t="shared" si="1085"/>
        <v>0</v>
      </c>
      <c r="V242" s="63">
        <f t="shared" si="1086"/>
        <v>0</v>
      </c>
      <c r="W242" s="63">
        <f t="shared" si="1087"/>
        <v>0</v>
      </c>
      <c r="X242" s="64">
        <f t="shared" ref="X242:Y242" si="1174">IF(O242&gt;0,O242/K242,0)</f>
        <v>0</v>
      </c>
      <c r="Y242" s="64">
        <f t="shared" si="1174"/>
        <v>1</v>
      </c>
      <c r="Z242" s="64">
        <f t="shared" si="458"/>
        <v>0</v>
      </c>
      <c r="AA242" s="58"/>
      <c r="AB242" s="58">
        <v>5931.75</v>
      </c>
      <c r="AC242" s="58"/>
      <c r="AD242" s="58"/>
      <c r="AE242" s="65"/>
      <c r="AF242" s="65"/>
      <c r="AG242" s="65"/>
      <c r="AH242" s="65">
        <v>10064.76</v>
      </c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326">
        <f t="shared" si="1120"/>
        <v>0</v>
      </c>
      <c r="BO242" s="327">
        <f t="shared" si="1121"/>
        <v>0</v>
      </c>
      <c r="BP242" s="326">
        <f t="shared" si="1122"/>
        <v>0</v>
      </c>
      <c r="BQ242" s="326">
        <f t="shared" si="1123"/>
        <v>0</v>
      </c>
      <c r="BR242" s="326">
        <f t="shared" si="1124"/>
        <v>0</v>
      </c>
      <c r="BS242" s="326">
        <f t="shared" si="1125"/>
        <v>0</v>
      </c>
      <c r="BT242" s="326">
        <f t="shared" si="1126"/>
        <v>0</v>
      </c>
      <c r="BU242" s="326">
        <f t="shared" si="1127"/>
        <v>0</v>
      </c>
      <c r="BV242" s="326">
        <f t="shared" si="1128"/>
        <v>0</v>
      </c>
      <c r="BW242" s="326">
        <f t="shared" si="1129"/>
        <v>0</v>
      </c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</row>
    <row r="243" spans="1:85" ht="15.75" customHeight="1">
      <c r="A243" s="52"/>
      <c r="B243" s="66"/>
      <c r="C243" s="90"/>
      <c r="D243" s="55" t="s">
        <v>525</v>
      </c>
      <c r="E243" s="56"/>
      <c r="F243" s="56"/>
      <c r="G243" s="56">
        <f t="shared" si="1082"/>
        <v>0</v>
      </c>
      <c r="H243" s="56">
        <v>0</v>
      </c>
      <c r="I243" s="57">
        <f t="shared" si="1061"/>
        <v>0</v>
      </c>
      <c r="J243" s="57">
        <f t="shared" si="1062"/>
        <v>0</v>
      </c>
      <c r="K243" s="58"/>
      <c r="L243" s="59"/>
      <c r="M243" s="59"/>
      <c r="N243" s="59"/>
      <c r="O243" s="61">
        <f t="shared" ref="O243:Q243" si="1175">AA243+AD243+AG243+AJ243+AM243+AP243+AS243+AV243+AY243+BB243+BE243+BH243</f>
        <v>0</v>
      </c>
      <c r="P243" s="61">
        <f t="shared" si="1175"/>
        <v>0</v>
      </c>
      <c r="Q243" s="61">
        <f t="shared" si="1175"/>
        <v>0</v>
      </c>
      <c r="R243" s="62">
        <f t="shared" ref="R243:T243" si="1176">IF(BK243=0,SUM(AA243+AD243+AG243+AJ243+AM243+AP243+AS243+AV243+AY243+BB243+BE243+BH243),BK243)</f>
        <v>0</v>
      </c>
      <c r="S243" s="62">
        <f t="shared" si="1176"/>
        <v>0</v>
      </c>
      <c r="T243" s="62">
        <f t="shared" si="1176"/>
        <v>0</v>
      </c>
      <c r="U243" s="63">
        <f t="shared" si="1085"/>
        <v>0</v>
      </c>
      <c r="V243" s="63">
        <f t="shared" si="1086"/>
        <v>0</v>
      </c>
      <c r="W243" s="63">
        <f t="shared" si="1087"/>
        <v>0</v>
      </c>
      <c r="X243" s="64">
        <f t="shared" ref="X243:Y243" si="1177">IF(O243&gt;0,O243/K243,0)</f>
        <v>0</v>
      </c>
      <c r="Y243" s="64">
        <f t="shared" si="1177"/>
        <v>0</v>
      </c>
      <c r="Z243" s="64">
        <f t="shared" si="458"/>
        <v>0</v>
      </c>
      <c r="AA243" s="58"/>
      <c r="AB243" s="58"/>
      <c r="AC243" s="58"/>
      <c r="AD243" s="58"/>
      <c r="AE243" s="65"/>
      <c r="AF243" s="65"/>
      <c r="AG243" s="65"/>
      <c r="AH243" s="65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326">
        <f t="shared" si="1120"/>
        <v>0</v>
      </c>
      <c r="BO243" s="327">
        <f t="shared" si="1121"/>
        <v>0</v>
      </c>
      <c r="BP243" s="326">
        <f t="shared" si="1122"/>
        <v>0</v>
      </c>
      <c r="BQ243" s="326">
        <f t="shared" si="1123"/>
        <v>0</v>
      </c>
      <c r="BR243" s="326">
        <f t="shared" si="1124"/>
        <v>0</v>
      </c>
      <c r="BS243" s="326">
        <f t="shared" si="1125"/>
        <v>0</v>
      </c>
      <c r="BT243" s="326">
        <f t="shared" si="1126"/>
        <v>0</v>
      </c>
      <c r="BU243" s="326">
        <f t="shared" si="1127"/>
        <v>0</v>
      </c>
      <c r="BV243" s="326">
        <f t="shared" si="1128"/>
        <v>0</v>
      </c>
      <c r="BW243" s="326">
        <f t="shared" si="1129"/>
        <v>0</v>
      </c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</row>
    <row r="244" spans="1:85" ht="15.75" customHeight="1">
      <c r="A244" s="52" t="s">
        <v>526</v>
      </c>
      <c r="B244" s="53"/>
      <c r="C244" s="54" t="s">
        <v>126</v>
      </c>
      <c r="D244" s="55" t="s">
        <v>527</v>
      </c>
      <c r="E244" s="56"/>
      <c r="F244" s="56"/>
      <c r="G244" s="56">
        <f t="shared" ref="G244" si="1178">E244-F244</f>
        <v>0</v>
      </c>
      <c r="H244" s="56">
        <v>1</v>
      </c>
      <c r="I244" s="57">
        <f t="shared" ref="I244" si="1179">IF(G244&gt;0,K244/G244,0)</f>
        <v>0</v>
      </c>
      <c r="J244" s="57">
        <f t="shared" ref="J244" si="1180">IF(G244&gt;0,O244/G244,0)</f>
        <v>0</v>
      </c>
      <c r="K244" s="58"/>
      <c r="L244" s="58"/>
      <c r="M244" s="58"/>
      <c r="N244" s="58">
        <v>1000</v>
      </c>
      <c r="O244" s="61">
        <f t="shared" ref="O244:Q244" si="1181">AA244+AD244+AG244+AJ244+AM244+AP244+AS244+AV244+AY244+BB244+BE244+BH244</f>
        <v>0</v>
      </c>
      <c r="P244" s="61">
        <f t="shared" si="1181"/>
        <v>0</v>
      </c>
      <c r="Q244" s="61">
        <f t="shared" si="1181"/>
        <v>396.52</v>
      </c>
      <c r="R244" s="62">
        <f t="shared" ref="R244:T244" si="1182">IF(BK244=0,SUM(AA244+AD244+AG244+AJ244+AM244+AP244+AS244+AV244+AY244+BB244+BE244+BH244),BK244)</f>
        <v>0</v>
      </c>
      <c r="S244" s="62">
        <f t="shared" si="1182"/>
        <v>0</v>
      </c>
      <c r="T244" s="62">
        <f t="shared" si="1182"/>
        <v>396.52</v>
      </c>
      <c r="U244" s="63">
        <f t="shared" si="1085"/>
        <v>0</v>
      </c>
      <c r="V244" s="63">
        <f t="shared" si="1086"/>
        <v>0</v>
      </c>
      <c r="W244" s="63">
        <f t="shared" si="1087"/>
        <v>603.48</v>
      </c>
      <c r="X244" s="64">
        <f t="shared" ref="X244:Y244" si="1183">IF(O244&gt;0,O244/K244,0)</f>
        <v>0</v>
      </c>
      <c r="Y244" s="64">
        <f t="shared" si="1183"/>
        <v>0</v>
      </c>
      <c r="Z244" s="64">
        <f t="shared" si="458"/>
        <v>0.39651999999999998</v>
      </c>
      <c r="AA244" s="58"/>
      <c r="AB244" s="58"/>
      <c r="AC244" s="58"/>
      <c r="AD244" s="58"/>
      <c r="AE244" s="65"/>
      <c r="AF244" s="65"/>
      <c r="AG244" s="65"/>
      <c r="AH244" s="65"/>
      <c r="AI244" s="58">
        <v>396.52</v>
      </c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  <c r="BN244" s="326">
        <f t="shared" si="1120"/>
        <v>0</v>
      </c>
      <c r="BO244" s="327">
        <f t="shared" si="1121"/>
        <v>396.52</v>
      </c>
      <c r="BP244" s="326">
        <f t="shared" si="1122"/>
        <v>396.52</v>
      </c>
      <c r="BQ244" s="326">
        <f t="shared" si="1123"/>
        <v>0</v>
      </c>
      <c r="BR244" s="326">
        <f t="shared" si="1124"/>
        <v>603.48</v>
      </c>
      <c r="BS244" s="326">
        <f t="shared" si="1125"/>
        <v>603.48</v>
      </c>
      <c r="BT244" s="326">
        <f t="shared" si="1126"/>
        <v>0</v>
      </c>
      <c r="BU244" s="326">
        <f t="shared" si="1127"/>
        <v>396.52</v>
      </c>
      <c r="BV244" s="326">
        <f t="shared" si="1128"/>
        <v>603.48</v>
      </c>
      <c r="BW244" s="326">
        <f t="shared" si="1129"/>
        <v>396.52</v>
      </c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</row>
    <row r="245" spans="1:85" ht="15.75" customHeight="1">
      <c r="A245" s="52"/>
      <c r="B245" s="66"/>
      <c r="C245" s="90" t="s">
        <v>528</v>
      </c>
      <c r="D245" s="91" t="s">
        <v>529</v>
      </c>
      <c r="E245" s="56"/>
      <c r="F245" s="56"/>
      <c r="G245" s="56">
        <f t="shared" ref="G245:G248" si="1184">E245-F245</f>
        <v>0</v>
      </c>
      <c r="H245" s="56">
        <v>200000</v>
      </c>
      <c r="I245" s="57">
        <f t="shared" ref="I245:I298" si="1185">IF(G245&gt;0,K245/G245,0)</f>
        <v>0</v>
      </c>
      <c r="J245" s="57">
        <f t="shared" ref="J245:J298" si="1186">IF(G245&gt;0,O245/G245,0)</f>
        <v>0</v>
      </c>
      <c r="K245" s="58"/>
      <c r="L245" s="59"/>
      <c r="M245" s="59"/>
      <c r="N245" s="59"/>
      <c r="O245" s="61">
        <f t="shared" ref="O245:Q245" si="1187">AA245+AD245+AG245+AJ245+AM245+AP245+AS245+AV245+AY245+BB245+BE245+BH245</f>
        <v>0</v>
      </c>
      <c r="P245" s="61">
        <f t="shared" si="1187"/>
        <v>0</v>
      </c>
      <c r="Q245" s="61">
        <f t="shared" si="1187"/>
        <v>0</v>
      </c>
      <c r="R245" s="62">
        <f t="shared" ref="R245:T245" si="1188">IF(BK245=0,SUM(AA245+AD245+AG245+AJ245+AM245+AP245+AS245+AV245+AY245+BB245+BE245+BH245),BK245)</f>
        <v>0</v>
      </c>
      <c r="S245" s="62">
        <f t="shared" si="1188"/>
        <v>0</v>
      </c>
      <c r="T245" s="62">
        <f t="shared" si="1188"/>
        <v>0</v>
      </c>
      <c r="U245" s="63">
        <f t="shared" si="1085"/>
        <v>0</v>
      </c>
      <c r="V245" s="63">
        <f t="shared" si="1086"/>
        <v>0</v>
      </c>
      <c r="W245" s="63">
        <f t="shared" si="1087"/>
        <v>0</v>
      </c>
      <c r="X245" s="64">
        <f t="shared" ref="X245:Y245" si="1189">IF(O245&gt;0,O245/K245,0)</f>
        <v>0</v>
      </c>
      <c r="Y245" s="64">
        <f t="shared" si="1189"/>
        <v>0</v>
      </c>
      <c r="Z245" s="64">
        <f t="shared" si="458"/>
        <v>0</v>
      </c>
      <c r="AA245" s="58"/>
      <c r="AB245" s="58"/>
      <c r="AC245" s="58"/>
      <c r="AD245" s="58"/>
      <c r="AE245" s="65"/>
      <c r="AF245" s="65"/>
      <c r="AG245" s="65"/>
      <c r="AH245" s="65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326">
        <f t="shared" si="1120"/>
        <v>0</v>
      </c>
      <c r="BO245" s="327">
        <f t="shared" si="1121"/>
        <v>0</v>
      </c>
      <c r="BP245" s="326">
        <f t="shared" si="1122"/>
        <v>0</v>
      </c>
      <c r="BQ245" s="326">
        <f t="shared" si="1123"/>
        <v>0</v>
      </c>
      <c r="BR245" s="326">
        <f t="shared" si="1124"/>
        <v>0</v>
      </c>
      <c r="BS245" s="326">
        <f t="shared" si="1125"/>
        <v>0</v>
      </c>
      <c r="BT245" s="326">
        <f t="shared" si="1126"/>
        <v>0</v>
      </c>
      <c r="BU245" s="326">
        <f t="shared" si="1127"/>
        <v>0</v>
      </c>
      <c r="BV245" s="326">
        <f t="shared" si="1128"/>
        <v>0</v>
      </c>
      <c r="BW245" s="326">
        <f t="shared" si="1129"/>
        <v>0</v>
      </c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</row>
    <row r="246" spans="1:85" ht="15.75" customHeight="1">
      <c r="A246" s="52"/>
      <c r="B246" s="66" t="s">
        <v>530</v>
      </c>
      <c r="C246" s="90" t="s">
        <v>304</v>
      </c>
      <c r="D246" s="91" t="s">
        <v>531</v>
      </c>
      <c r="E246" s="56"/>
      <c r="F246" s="56"/>
      <c r="G246" s="56">
        <f t="shared" si="1184"/>
        <v>0</v>
      </c>
      <c r="H246" s="56"/>
      <c r="I246" s="57">
        <f t="shared" si="1185"/>
        <v>0</v>
      </c>
      <c r="J246" s="57">
        <f t="shared" si="1186"/>
        <v>0</v>
      </c>
      <c r="K246" s="58"/>
      <c r="L246" s="59">
        <v>7913.56</v>
      </c>
      <c r="M246" s="59"/>
      <c r="N246" s="59"/>
      <c r="O246" s="61">
        <f t="shared" ref="O246:Q246" si="1190">AA246+AD246+AG246+AJ246+AM246+AP246+AS246+AV246+AY246+BB246+BE246+BH246</f>
        <v>0</v>
      </c>
      <c r="P246" s="61">
        <f t="shared" si="1190"/>
        <v>7913.56</v>
      </c>
      <c r="Q246" s="61">
        <f t="shared" si="1190"/>
        <v>0</v>
      </c>
      <c r="R246" s="62">
        <f t="shared" ref="R246:T246" si="1191">IF(BK246=0,SUM(AA246+AD246+AG246+AJ246+AM246+AP246+AS246+AV246+AY246+BB246+BE246+BH246),BK246)</f>
        <v>0</v>
      </c>
      <c r="S246" s="62">
        <f t="shared" si="1191"/>
        <v>7913.56</v>
      </c>
      <c r="T246" s="62">
        <f t="shared" si="1191"/>
        <v>0</v>
      </c>
      <c r="U246" s="63">
        <f t="shared" si="1085"/>
        <v>0</v>
      </c>
      <c r="V246" s="63">
        <f t="shared" si="1086"/>
        <v>0</v>
      </c>
      <c r="W246" s="63">
        <f t="shared" si="1087"/>
        <v>0</v>
      </c>
      <c r="X246" s="64">
        <f t="shared" ref="X246:Y246" si="1192">IF(O246&gt;0,O246/K246,0)</f>
        <v>0</v>
      </c>
      <c r="Y246" s="64">
        <f t="shared" si="1192"/>
        <v>1</v>
      </c>
      <c r="Z246" s="64">
        <f t="shared" si="458"/>
        <v>0</v>
      </c>
      <c r="AA246" s="58"/>
      <c r="AB246" s="58"/>
      <c r="AC246" s="58"/>
      <c r="AD246" s="58"/>
      <c r="AE246" s="65"/>
      <c r="AF246" s="65"/>
      <c r="AG246" s="65"/>
      <c r="AH246" s="65">
        <v>7913.56</v>
      </c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326">
        <f t="shared" si="1120"/>
        <v>0</v>
      </c>
      <c r="BO246" s="327">
        <f t="shared" si="1121"/>
        <v>0</v>
      </c>
      <c r="BP246" s="326">
        <f t="shared" si="1122"/>
        <v>0</v>
      </c>
      <c r="BQ246" s="326">
        <f t="shared" si="1123"/>
        <v>0</v>
      </c>
      <c r="BR246" s="326">
        <f t="shared" si="1124"/>
        <v>0</v>
      </c>
      <c r="BS246" s="326">
        <f t="shared" si="1125"/>
        <v>0</v>
      </c>
      <c r="BT246" s="326">
        <f t="shared" si="1126"/>
        <v>0</v>
      </c>
      <c r="BU246" s="326">
        <f t="shared" si="1127"/>
        <v>0</v>
      </c>
      <c r="BV246" s="326">
        <f t="shared" si="1128"/>
        <v>0</v>
      </c>
      <c r="BW246" s="326">
        <f t="shared" si="1129"/>
        <v>0</v>
      </c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</row>
    <row r="247" spans="1:85" ht="15.75" customHeight="1">
      <c r="A247" s="52"/>
      <c r="B247" s="66"/>
      <c r="C247" s="90" t="s">
        <v>304</v>
      </c>
      <c r="D247" s="91" t="s">
        <v>532</v>
      </c>
      <c r="E247" s="56"/>
      <c r="F247" s="56"/>
      <c r="G247" s="56">
        <f t="shared" si="1184"/>
        <v>0</v>
      </c>
      <c r="H247" s="56"/>
      <c r="I247" s="57">
        <f t="shared" si="1185"/>
        <v>0</v>
      </c>
      <c r="J247" s="57">
        <f t="shared" si="1186"/>
        <v>0</v>
      </c>
      <c r="K247" s="58"/>
      <c r="L247" s="59"/>
      <c r="M247" s="59"/>
      <c r="N247" s="59"/>
      <c r="O247" s="61">
        <f t="shared" ref="O247:Q247" si="1193">AA247+AD247+AG247+AJ247+AM247+AP247+AS247+AV247+AY247+BB247+BE247+BH247</f>
        <v>0</v>
      </c>
      <c r="P247" s="61">
        <f t="shared" si="1193"/>
        <v>0</v>
      </c>
      <c r="Q247" s="61">
        <f t="shared" si="1193"/>
        <v>0</v>
      </c>
      <c r="R247" s="62">
        <f t="shared" ref="R247:T247" si="1194">IF(BK247=0,SUM(AA247+AD247+AG247+AJ247+AM247+AP247+AS247+AV247+AY247+BB247+BE247+BH247),BK247)</f>
        <v>0</v>
      </c>
      <c r="S247" s="62">
        <f t="shared" si="1194"/>
        <v>0</v>
      </c>
      <c r="T247" s="62">
        <f t="shared" si="1194"/>
        <v>0</v>
      </c>
      <c r="U247" s="63">
        <f t="shared" si="1085"/>
        <v>0</v>
      </c>
      <c r="V247" s="63">
        <f t="shared" si="1086"/>
        <v>0</v>
      </c>
      <c r="W247" s="63">
        <f t="shared" si="1087"/>
        <v>0</v>
      </c>
      <c r="X247" s="64">
        <f t="shared" ref="X247:Y247" si="1195">IF(O247&gt;0,O247/K247,0)</f>
        <v>0</v>
      </c>
      <c r="Y247" s="64">
        <f t="shared" si="1195"/>
        <v>0</v>
      </c>
      <c r="Z247" s="64">
        <f t="shared" si="458"/>
        <v>0</v>
      </c>
      <c r="AA247" s="58"/>
      <c r="AB247" s="58"/>
      <c r="AC247" s="58"/>
      <c r="AD247" s="58"/>
      <c r="AE247" s="65"/>
      <c r="AF247" s="65"/>
      <c r="AG247" s="65"/>
      <c r="AH247" s="65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326">
        <f t="shared" si="1120"/>
        <v>0</v>
      </c>
      <c r="BO247" s="327">
        <f t="shared" si="1121"/>
        <v>0</v>
      </c>
      <c r="BP247" s="326">
        <f t="shared" si="1122"/>
        <v>0</v>
      </c>
      <c r="BQ247" s="326">
        <f t="shared" si="1123"/>
        <v>0</v>
      </c>
      <c r="BR247" s="326">
        <f t="shared" si="1124"/>
        <v>0</v>
      </c>
      <c r="BS247" s="326">
        <f t="shared" si="1125"/>
        <v>0</v>
      </c>
      <c r="BT247" s="326">
        <f t="shared" si="1126"/>
        <v>0</v>
      </c>
      <c r="BU247" s="326">
        <f t="shared" si="1127"/>
        <v>0</v>
      </c>
      <c r="BV247" s="326">
        <f t="shared" si="1128"/>
        <v>0</v>
      </c>
      <c r="BW247" s="326">
        <f t="shared" si="1129"/>
        <v>0</v>
      </c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</row>
    <row r="248" spans="1:85" ht="15.75" customHeight="1">
      <c r="A248" s="52"/>
      <c r="B248" s="66"/>
      <c r="C248" s="90" t="s">
        <v>304</v>
      </c>
      <c r="D248" s="91" t="s">
        <v>532</v>
      </c>
      <c r="E248" s="56"/>
      <c r="F248" s="56"/>
      <c r="G248" s="56">
        <f t="shared" si="1184"/>
        <v>0</v>
      </c>
      <c r="H248" s="56"/>
      <c r="I248" s="57">
        <f t="shared" si="1185"/>
        <v>0</v>
      </c>
      <c r="J248" s="57">
        <f t="shared" si="1186"/>
        <v>0</v>
      </c>
      <c r="K248" s="58"/>
      <c r="L248" s="59"/>
      <c r="M248" s="59"/>
      <c r="N248" s="59"/>
      <c r="O248" s="61">
        <f t="shared" ref="O248:Q248" si="1196">AA248+AD248+AG248+AJ248+AM248+AP248+AS248+AV248+AY248+BB248+BE248+BH248</f>
        <v>0</v>
      </c>
      <c r="P248" s="61">
        <f t="shared" si="1196"/>
        <v>0</v>
      </c>
      <c r="Q248" s="61">
        <f t="shared" si="1196"/>
        <v>0</v>
      </c>
      <c r="R248" s="62">
        <f t="shared" ref="R248:T248" si="1197">IF(BK248=0,SUM(AA248+AD248+AG248+AJ248+AM248+AP248+AS248+AV248+AY248+BB248+BE248+BH248),BK248)</f>
        <v>0</v>
      </c>
      <c r="S248" s="62">
        <f t="shared" si="1197"/>
        <v>0</v>
      </c>
      <c r="T248" s="62">
        <f t="shared" si="1197"/>
        <v>0</v>
      </c>
      <c r="U248" s="63">
        <f t="shared" si="1085"/>
        <v>0</v>
      </c>
      <c r="V248" s="63">
        <f t="shared" si="1086"/>
        <v>0</v>
      </c>
      <c r="W248" s="63">
        <f t="shared" si="1087"/>
        <v>0</v>
      </c>
      <c r="X248" s="64">
        <f t="shared" ref="X248:Y248" si="1198">IF(O248&gt;0,O248/K248,0)</f>
        <v>0</v>
      </c>
      <c r="Y248" s="64">
        <f t="shared" si="1198"/>
        <v>0</v>
      </c>
      <c r="Z248" s="64">
        <f t="shared" si="458"/>
        <v>0</v>
      </c>
      <c r="AA248" s="58"/>
      <c r="AB248" s="58"/>
      <c r="AC248" s="58"/>
      <c r="AD248" s="58"/>
      <c r="AE248" s="65"/>
      <c r="AF248" s="65"/>
      <c r="AG248" s="65"/>
      <c r="AH248" s="65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326">
        <f t="shared" si="1120"/>
        <v>0</v>
      </c>
      <c r="BO248" s="327">
        <f t="shared" si="1121"/>
        <v>0</v>
      </c>
      <c r="BP248" s="326">
        <f t="shared" si="1122"/>
        <v>0</v>
      </c>
      <c r="BQ248" s="326">
        <f t="shared" si="1123"/>
        <v>0</v>
      </c>
      <c r="BR248" s="326">
        <f t="shared" si="1124"/>
        <v>0</v>
      </c>
      <c r="BS248" s="326">
        <f t="shared" si="1125"/>
        <v>0</v>
      </c>
      <c r="BT248" s="326">
        <f t="shared" si="1126"/>
        <v>0</v>
      </c>
      <c r="BU248" s="326">
        <f t="shared" si="1127"/>
        <v>0</v>
      </c>
      <c r="BV248" s="326">
        <f t="shared" si="1128"/>
        <v>0</v>
      </c>
      <c r="BW248" s="326">
        <f t="shared" si="1129"/>
        <v>0</v>
      </c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</row>
    <row r="249" spans="1:85" ht="15.75" customHeight="1">
      <c r="A249" s="180"/>
      <c r="B249" s="181"/>
      <c r="C249" s="148"/>
      <c r="D249" s="182" t="s">
        <v>533</v>
      </c>
      <c r="E249" s="183">
        <f t="shared" ref="E249:H249" si="1199">SUM(E250:E267)</f>
        <v>0</v>
      </c>
      <c r="F249" s="183">
        <f t="shared" si="1199"/>
        <v>0</v>
      </c>
      <c r="G249" s="183">
        <f t="shared" si="1199"/>
        <v>0</v>
      </c>
      <c r="H249" s="183">
        <f t="shared" si="1199"/>
        <v>0</v>
      </c>
      <c r="I249" s="114">
        <f t="shared" si="1185"/>
        <v>0</v>
      </c>
      <c r="J249" s="114">
        <f t="shared" si="1186"/>
        <v>0</v>
      </c>
      <c r="K249" s="183">
        <f t="shared" ref="K249:W249" si="1200">SUM(K250:K267)</f>
        <v>0</v>
      </c>
      <c r="L249" s="183">
        <f t="shared" si="1200"/>
        <v>228990</v>
      </c>
      <c r="M249" s="183">
        <f t="shared" si="1200"/>
        <v>0</v>
      </c>
      <c r="N249" s="183">
        <f t="shared" si="1200"/>
        <v>132858.5</v>
      </c>
      <c r="O249" s="183">
        <f t="shared" si="1200"/>
        <v>0</v>
      </c>
      <c r="P249" s="183">
        <f t="shared" si="1200"/>
        <v>21288.639999999999</v>
      </c>
      <c r="Q249" s="183">
        <f t="shared" si="1200"/>
        <v>0</v>
      </c>
      <c r="R249" s="183">
        <f t="shared" si="1200"/>
        <v>0</v>
      </c>
      <c r="S249" s="183">
        <f t="shared" si="1200"/>
        <v>21288.639999999999</v>
      </c>
      <c r="T249" s="183">
        <f t="shared" si="1200"/>
        <v>0</v>
      </c>
      <c r="U249" s="184">
        <f t="shared" si="1200"/>
        <v>0</v>
      </c>
      <c r="V249" s="184">
        <f t="shared" si="1200"/>
        <v>207701.36000000002</v>
      </c>
      <c r="W249" s="184">
        <f t="shared" si="1200"/>
        <v>132858.5</v>
      </c>
      <c r="X249" s="116">
        <f t="shared" ref="X249:Y249" si="1201">IF(O249&gt;0,O249/K249,0)</f>
        <v>0</v>
      </c>
      <c r="Y249" s="116">
        <f t="shared" si="1201"/>
        <v>9.2967553168260622E-2</v>
      </c>
      <c r="Z249" s="116">
        <f t="shared" si="458"/>
        <v>0</v>
      </c>
      <c r="AA249" s="183">
        <f t="shared" ref="AA249:BW249" si="1202">SUM(AA250:AA267)</f>
        <v>0</v>
      </c>
      <c r="AB249" s="183">
        <f t="shared" si="1202"/>
        <v>0</v>
      </c>
      <c r="AC249" s="183">
        <f t="shared" si="1202"/>
        <v>0</v>
      </c>
      <c r="AD249" s="183">
        <f t="shared" si="1202"/>
        <v>0</v>
      </c>
      <c r="AE249" s="183">
        <f t="shared" si="1202"/>
        <v>10952.04</v>
      </c>
      <c r="AF249" s="183">
        <f t="shared" si="1202"/>
        <v>0</v>
      </c>
      <c r="AG249" s="183">
        <f t="shared" si="1202"/>
        <v>0</v>
      </c>
      <c r="AH249" s="183">
        <f t="shared" si="1202"/>
        <v>10336.6</v>
      </c>
      <c r="AI249" s="183">
        <f t="shared" si="1202"/>
        <v>0</v>
      </c>
      <c r="AJ249" s="183">
        <f t="shared" si="1202"/>
        <v>0</v>
      </c>
      <c r="AK249" s="183">
        <f t="shared" si="1202"/>
        <v>0</v>
      </c>
      <c r="AL249" s="183">
        <f t="shared" si="1202"/>
        <v>0</v>
      </c>
      <c r="AM249" s="183">
        <f t="shared" si="1202"/>
        <v>0</v>
      </c>
      <c r="AN249" s="183">
        <f t="shared" si="1202"/>
        <v>0</v>
      </c>
      <c r="AO249" s="183">
        <f t="shared" si="1202"/>
        <v>0</v>
      </c>
      <c r="AP249" s="183">
        <f t="shared" si="1202"/>
        <v>0</v>
      </c>
      <c r="AQ249" s="183">
        <f t="shared" si="1202"/>
        <v>0</v>
      </c>
      <c r="AR249" s="183">
        <f t="shared" si="1202"/>
        <v>0</v>
      </c>
      <c r="AS249" s="183">
        <f t="shared" si="1202"/>
        <v>0</v>
      </c>
      <c r="AT249" s="183">
        <f t="shared" si="1202"/>
        <v>0</v>
      </c>
      <c r="AU249" s="183">
        <f t="shared" si="1202"/>
        <v>0</v>
      </c>
      <c r="AV249" s="183">
        <f t="shared" si="1202"/>
        <v>0</v>
      </c>
      <c r="AW249" s="183">
        <f t="shared" si="1202"/>
        <v>0</v>
      </c>
      <c r="AX249" s="183">
        <f t="shared" si="1202"/>
        <v>0</v>
      </c>
      <c r="AY249" s="183">
        <f t="shared" si="1202"/>
        <v>0</v>
      </c>
      <c r="AZ249" s="183">
        <f t="shared" si="1202"/>
        <v>0</v>
      </c>
      <c r="BA249" s="183">
        <f t="shared" si="1202"/>
        <v>0</v>
      </c>
      <c r="BB249" s="183">
        <f t="shared" si="1202"/>
        <v>0</v>
      </c>
      <c r="BC249" s="183">
        <f t="shared" si="1202"/>
        <v>0</v>
      </c>
      <c r="BD249" s="183">
        <f t="shared" si="1202"/>
        <v>0</v>
      </c>
      <c r="BE249" s="183">
        <f t="shared" si="1202"/>
        <v>0</v>
      </c>
      <c r="BF249" s="183">
        <f t="shared" si="1202"/>
        <v>0</v>
      </c>
      <c r="BG249" s="183">
        <f t="shared" si="1202"/>
        <v>0</v>
      </c>
      <c r="BH249" s="183">
        <f t="shared" si="1202"/>
        <v>0</v>
      </c>
      <c r="BI249" s="183">
        <f t="shared" si="1202"/>
        <v>0</v>
      </c>
      <c r="BJ249" s="183">
        <f t="shared" si="1202"/>
        <v>0</v>
      </c>
      <c r="BK249" s="183">
        <f t="shared" si="1202"/>
        <v>0</v>
      </c>
      <c r="BL249" s="183">
        <f t="shared" si="1202"/>
        <v>0</v>
      </c>
      <c r="BM249" s="183">
        <f t="shared" si="1202"/>
        <v>0</v>
      </c>
      <c r="BN249" s="183">
        <f t="shared" si="1202"/>
        <v>0</v>
      </c>
      <c r="BO249" s="183">
        <f t="shared" si="1202"/>
        <v>0</v>
      </c>
      <c r="BP249" s="183">
        <f t="shared" si="1202"/>
        <v>0</v>
      </c>
      <c r="BQ249" s="183">
        <f t="shared" si="1202"/>
        <v>0</v>
      </c>
      <c r="BR249" s="183">
        <f t="shared" si="1202"/>
        <v>132858.5</v>
      </c>
      <c r="BS249" s="183">
        <f t="shared" si="1202"/>
        <v>132858.5</v>
      </c>
      <c r="BT249" s="183">
        <f t="shared" si="1202"/>
        <v>207701.36000000002</v>
      </c>
      <c r="BU249" s="183">
        <f t="shared" si="1202"/>
        <v>0</v>
      </c>
      <c r="BV249" s="183">
        <f t="shared" si="1202"/>
        <v>132858.5</v>
      </c>
      <c r="BW249" s="183">
        <f t="shared" si="1202"/>
        <v>207701.36000000002</v>
      </c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</row>
    <row r="250" spans="1:85" ht="15.75" customHeight="1">
      <c r="A250" s="52"/>
      <c r="B250" s="66" t="s">
        <v>534</v>
      </c>
      <c r="C250" s="54" t="s">
        <v>535</v>
      </c>
      <c r="D250" s="55" t="s">
        <v>536</v>
      </c>
      <c r="E250" s="56"/>
      <c r="F250" s="56"/>
      <c r="G250" s="56">
        <f t="shared" ref="G250:G267" si="1203">E250-F250</f>
        <v>0</v>
      </c>
      <c r="H250" s="56">
        <v>0</v>
      </c>
      <c r="I250" s="57">
        <f t="shared" si="1185"/>
        <v>0</v>
      </c>
      <c r="J250" s="57">
        <f t="shared" si="1186"/>
        <v>0</v>
      </c>
      <c r="K250" s="58"/>
      <c r="L250" s="58">
        <v>8100.9</v>
      </c>
      <c r="M250" s="58"/>
      <c r="N250" s="58"/>
      <c r="O250" s="61">
        <f t="shared" ref="O250:Q250" si="1204">AA250+AD250+AG250+AJ250+AM250+AP250+AS250+AV250+AY250+BB250+BE250+BH250</f>
        <v>0</v>
      </c>
      <c r="P250" s="61">
        <f t="shared" si="1204"/>
        <v>5370</v>
      </c>
      <c r="Q250" s="61">
        <f t="shared" si="1204"/>
        <v>0</v>
      </c>
      <c r="R250" s="62">
        <f t="shared" ref="R250:T250" si="1205">IF(BK250=0,SUM(AA250+AD250+AG250+AJ250+AM250+AP250+AS250+AV250+AY250+BB250+BE250+BH250),BK250)</f>
        <v>0</v>
      </c>
      <c r="S250" s="62">
        <f t="shared" si="1205"/>
        <v>5370</v>
      </c>
      <c r="T250" s="62">
        <f t="shared" si="1205"/>
        <v>0</v>
      </c>
      <c r="U250" s="63">
        <f t="shared" ref="U250:U267" si="1206">K250-O250</f>
        <v>0</v>
      </c>
      <c r="V250" s="63">
        <f t="shared" ref="V250:V267" si="1207">L250-P250-M250</f>
        <v>2730.8999999999996</v>
      </c>
      <c r="W250" s="63">
        <f t="shared" ref="W250:W267" si="1208">N250-Q250</f>
        <v>0</v>
      </c>
      <c r="X250" s="64">
        <f t="shared" ref="X250:Y250" si="1209">IF(O250&gt;0,O250/K250,0)</f>
        <v>0</v>
      </c>
      <c r="Y250" s="64">
        <f t="shared" si="1209"/>
        <v>0.66288930859534134</v>
      </c>
      <c r="Z250" s="64">
        <f t="shared" si="458"/>
        <v>0</v>
      </c>
      <c r="AA250" s="58"/>
      <c r="AB250" s="58"/>
      <c r="AC250" s="58"/>
      <c r="AD250" s="58"/>
      <c r="AE250" s="65"/>
      <c r="AF250" s="65"/>
      <c r="AG250" s="65"/>
      <c r="AH250" s="58">
        <f>3440+500+1430</f>
        <v>5370</v>
      </c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326">
        <f t="shared" ref="BN250" si="1210">IF(O250-BK250&gt;0,O250-BK250,0)</f>
        <v>0</v>
      </c>
      <c r="BO250" s="327">
        <f t="shared" ref="BO250" si="1211">IF(Q250-BM250&gt;0,Q250-BM250,0)</f>
        <v>0</v>
      </c>
      <c r="BP250" s="326">
        <f t="shared" ref="BP250" si="1212">IF(BN250+BO250&gt;0,BN250+BO250,0)</f>
        <v>0</v>
      </c>
      <c r="BQ250" s="326">
        <f t="shared" ref="BQ250" si="1213">IF(U250=0,0,U250)</f>
        <v>0</v>
      </c>
      <c r="BR250" s="326">
        <f t="shared" ref="BR250" si="1214">IF(W250=0,0,W250)</f>
        <v>0</v>
      </c>
      <c r="BS250" s="326">
        <f t="shared" ref="BS250" si="1215">IF(BQ250+BR250&gt;0,BQ250+BR250,0)</f>
        <v>0</v>
      </c>
      <c r="BT250" s="326">
        <f t="shared" ref="BT250" si="1216">IF(V250&gt;0,V250,0)</f>
        <v>2730.8999999999996</v>
      </c>
      <c r="BU250" s="326">
        <f t="shared" ref="BU250" si="1217">IF(BP250=0,0,BP250)</f>
        <v>0</v>
      </c>
      <c r="BV250" s="326">
        <f t="shared" ref="BV250" si="1218">IF(BS250=0,0,BS250)</f>
        <v>0</v>
      </c>
      <c r="BW250" s="326">
        <f t="shared" ref="BW250" si="1219">IF(BP250+BT250&gt;0,BP250+BT250,0)</f>
        <v>2730.8999999999996</v>
      </c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</row>
    <row r="251" spans="1:85" ht="15.75" customHeight="1">
      <c r="A251" s="52"/>
      <c r="B251" s="66" t="s">
        <v>537</v>
      </c>
      <c r="C251" s="54" t="s">
        <v>535</v>
      </c>
      <c r="D251" s="55" t="s">
        <v>536</v>
      </c>
      <c r="E251" s="56"/>
      <c r="F251" s="56"/>
      <c r="G251" s="56">
        <f t="shared" si="1203"/>
        <v>0</v>
      </c>
      <c r="H251" s="56"/>
      <c r="I251" s="57">
        <f t="shared" si="1185"/>
        <v>0</v>
      </c>
      <c r="J251" s="57">
        <f t="shared" si="1186"/>
        <v>0</v>
      </c>
      <c r="K251" s="59"/>
      <c r="L251" s="58">
        <v>25832.5</v>
      </c>
      <c r="M251" s="58"/>
      <c r="N251" s="58"/>
      <c r="O251" s="61">
        <f t="shared" ref="O251:Q251" si="1220">AA251+AD251+AG251+AJ251+AM251+AP251+AS251+AV251+AY251+BB251+BE251+BH251</f>
        <v>0</v>
      </c>
      <c r="P251" s="61">
        <f t="shared" si="1220"/>
        <v>0</v>
      </c>
      <c r="Q251" s="61">
        <f t="shared" si="1220"/>
        <v>0</v>
      </c>
      <c r="R251" s="62">
        <f t="shared" ref="R251:T251" si="1221">IF(BK251=0,SUM(AA251+AD251+AG251+AJ251+AM251+AP251+AS251+AV251+AY251+BB251+BE251+BH251),BK251)</f>
        <v>0</v>
      </c>
      <c r="S251" s="62">
        <f t="shared" si="1221"/>
        <v>0</v>
      </c>
      <c r="T251" s="62">
        <f t="shared" si="1221"/>
        <v>0</v>
      </c>
      <c r="U251" s="63">
        <f t="shared" si="1206"/>
        <v>0</v>
      </c>
      <c r="V251" s="63">
        <f t="shared" si="1207"/>
        <v>25832.5</v>
      </c>
      <c r="W251" s="63">
        <f t="shared" si="1208"/>
        <v>0</v>
      </c>
      <c r="X251" s="64">
        <f t="shared" ref="X251:Y251" si="1222">IF(O251&gt;0,O251/K251,0)</f>
        <v>0</v>
      </c>
      <c r="Y251" s="64">
        <f t="shared" si="1222"/>
        <v>0</v>
      </c>
      <c r="Z251" s="64">
        <f t="shared" si="458"/>
        <v>0</v>
      </c>
      <c r="AA251" s="58"/>
      <c r="AB251" s="58"/>
      <c r="AC251" s="58"/>
      <c r="AD251" s="58"/>
      <c r="AE251" s="65"/>
      <c r="AF251" s="65"/>
      <c r="AG251" s="65"/>
      <c r="AH251" s="65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326">
        <f t="shared" ref="BN251:BN267" si="1223">IF(O251-BK251&gt;0,O251-BK251,0)</f>
        <v>0</v>
      </c>
      <c r="BO251" s="327">
        <f t="shared" ref="BO251:BO267" si="1224">IF(Q251-BM251&gt;0,Q251-BM251,0)</f>
        <v>0</v>
      </c>
      <c r="BP251" s="326">
        <f t="shared" ref="BP251:BP267" si="1225">IF(BN251+BO251&gt;0,BN251+BO251,0)</f>
        <v>0</v>
      </c>
      <c r="BQ251" s="326">
        <f t="shared" ref="BQ251:BQ267" si="1226">IF(U251=0,0,U251)</f>
        <v>0</v>
      </c>
      <c r="BR251" s="326">
        <f t="shared" ref="BR251:BR267" si="1227">IF(W251=0,0,W251)</f>
        <v>0</v>
      </c>
      <c r="BS251" s="326">
        <f t="shared" ref="BS251:BS267" si="1228">IF(BQ251+BR251&gt;0,BQ251+BR251,0)</f>
        <v>0</v>
      </c>
      <c r="BT251" s="326">
        <f t="shared" ref="BT251:BT267" si="1229">IF(V251&gt;0,V251,0)</f>
        <v>25832.5</v>
      </c>
      <c r="BU251" s="326">
        <f t="shared" ref="BU251:BU267" si="1230">IF(BP251=0,0,BP251)</f>
        <v>0</v>
      </c>
      <c r="BV251" s="326">
        <f t="shared" ref="BV251:BV267" si="1231">IF(BS251=0,0,BS251)</f>
        <v>0</v>
      </c>
      <c r="BW251" s="326">
        <f t="shared" ref="BW251:BW267" si="1232">IF(BP251+BT251&gt;0,BP251+BT251,0)</f>
        <v>25832.5</v>
      </c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</row>
    <row r="252" spans="1:85" ht="15.75" customHeight="1">
      <c r="A252" s="85"/>
      <c r="B252" s="177" t="s">
        <v>538</v>
      </c>
      <c r="C252" s="54" t="s">
        <v>535</v>
      </c>
      <c r="D252" s="55" t="s">
        <v>539</v>
      </c>
      <c r="E252" s="56"/>
      <c r="F252" s="56"/>
      <c r="G252" s="56">
        <f t="shared" si="1203"/>
        <v>0</v>
      </c>
      <c r="H252" s="56"/>
      <c r="I252" s="57">
        <f t="shared" si="1185"/>
        <v>0</v>
      </c>
      <c r="J252" s="57">
        <f t="shared" si="1186"/>
        <v>0</v>
      </c>
      <c r="K252" s="59"/>
      <c r="L252" s="58">
        <v>610.75</v>
      </c>
      <c r="M252" s="58"/>
      <c r="N252" s="58"/>
      <c r="O252" s="61">
        <f t="shared" ref="O252:Q252" si="1233">AA252+AD252+AG252+AJ252+AM252+AP252+AS252+AV252+AY252+BB252+BE252+BH252</f>
        <v>0</v>
      </c>
      <c r="P252" s="61">
        <f t="shared" si="1233"/>
        <v>0</v>
      </c>
      <c r="Q252" s="61">
        <f t="shared" si="1233"/>
        <v>0</v>
      </c>
      <c r="R252" s="62">
        <f t="shared" ref="R252:T252" si="1234">IF(BK252=0,SUM(AA252+AD252+AG252+AJ252+AM252+AP252+AS252+AV252+AY252+BB252+BE252+BH252),BK252)</f>
        <v>0</v>
      </c>
      <c r="S252" s="62">
        <f t="shared" si="1234"/>
        <v>0</v>
      </c>
      <c r="T252" s="62">
        <f t="shared" si="1234"/>
        <v>0</v>
      </c>
      <c r="U252" s="63">
        <f t="shared" si="1206"/>
        <v>0</v>
      </c>
      <c r="V252" s="63">
        <f t="shared" si="1207"/>
        <v>610.75</v>
      </c>
      <c r="W252" s="63">
        <f t="shared" si="1208"/>
        <v>0</v>
      </c>
      <c r="X252" s="64">
        <f t="shared" ref="X252:Y252" si="1235">IF(O252&gt;0,O252/K252,0)</f>
        <v>0</v>
      </c>
      <c r="Y252" s="64">
        <f t="shared" si="1235"/>
        <v>0</v>
      </c>
      <c r="Z252" s="64">
        <f t="shared" si="458"/>
        <v>0</v>
      </c>
      <c r="AA252" s="58"/>
      <c r="AB252" s="58"/>
      <c r="AC252" s="58"/>
      <c r="AD252" s="58"/>
      <c r="AE252" s="65"/>
      <c r="AF252" s="65"/>
      <c r="AG252" s="65"/>
      <c r="AH252" s="65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326">
        <f t="shared" si="1223"/>
        <v>0</v>
      </c>
      <c r="BO252" s="327">
        <f t="shared" si="1224"/>
        <v>0</v>
      </c>
      <c r="BP252" s="326">
        <f t="shared" si="1225"/>
        <v>0</v>
      </c>
      <c r="BQ252" s="326">
        <f t="shared" si="1226"/>
        <v>0</v>
      </c>
      <c r="BR252" s="326">
        <f t="shared" si="1227"/>
        <v>0</v>
      </c>
      <c r="BS252" s="326">
        <f t="shared" si="1228"/>
        <v>0</v>
      </c>
      <c r="BT252" s="326">
        <f t="shared" si="1229"/>
        <v>610.75</v>
      </c>
      <c r="BU252" s="326">
        <f t="shared" si="1230"/>
        <v>0</v>
      </c>
      <c r="BV252" s="326">
        <f t="shared" si="1231"/>
        <v>0</v>
      </c>
      <c r="BW252" s="326">
        <f t="shared" si="1232"/>
        <v>610.75</v>
      </c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</row>
    <row r="253" spans="1:85" ht="15.75" customHeight="1">
      <c r="A253" s="86"/>
      <c r="B253" s="185" t="s">
        <v>540</v>
      </c>
      <c r="C253" s="54" t="s">
        <v>535</v>
      </c>
      <c r="D253" s="55" t="s">
        <v>541</v>
      </c>
      <c r="E253" s="56"/>
      <c r="F253" s="56"/>
      <c r="G253" s="56">
        <f t="shared" si="1203"/>
        <v>0</v>
      </c>
      <c r="H253" s="56"/>
      <c r="I253" s="57">
        <f t="shared" si="1185"/>
        <v>0</v>
      </c>
      <c r="J253" s="57">
        <f t="shared" si="1186"/>
        <v>0</v>
      </c>
      <c r="K253" s="59"/>
      <c r="L253" s="58">
        <v>2419.73</v>
      </c>
      <c r="M253" s="58"/>
      <c r="N253" s="58"/>
      <c r="O253" s="61">
        <f t="shared" ref="O253:Q253" si="1236">AA253+AD253+AG253+AJ253+AM253+AP253+AS253+AV253+AY253+BB253+BE253+BH253</f>
        <v>0</v>
      </c>
      <c r="P253" s="61">
        <f t="shared" si="1236"/>
        <v>0</v>
      </c>
      <c r="Q253" s="61">
        <f t="shared" si="1236"/>
        <v>0</v>
      </c>
      <c r="R253" s="62">
        <f t="shared" ref="R253:T253" si="1237">IF(BK253=0,SUM(AA253+AD253+AG253+AJ253+AM253+AP253+AS253+AV253+AY253+BB253+BE253+BH253),BK253)</f>
        <v>0</v>
      </c>
      <c r="S253" s="62">
        <f t="shared" si="1237"/>
        <v>0</v>
      </c>
      <c r="T253" s="62">
        <f t="shared" si="1237"/>
        <v>0</v>
      </c>
      <c r="U253" s="63">
        <f t="shared" si="1206"/>
        <v>0</v>
      </c>
      <c r="V253" s="63">
        <f t="shared" si="1207"/>
        <v>2419.73</v>
      </c>
      <c r="W253" s="63">
        <f t="shared" si="1208"/>
        <v>0</v>
      </c>
      <c r="X253" s="64">
        <f t="shared" ref="X253:Y253" si="1238">IF(O253&gt;0,O253/K253,0)</f>
        <v>0</v>
      </c>
      <c r="Y253" s="64">
        <f t="shared" si="1238"/>
        <v>0</v>
      </c>
      <c r="Z253" s="64">
        <f t="shared" si="458"/>
        <v>0</v>
      </c>
      <c r="AA253" s="58"/>
      <c r="AB253" s="58"/>
      <c r="AC253" s="58"/>
      <c r="AD253" s="58"/>
      <c r="AE253" s="65"/>
      <c r="AF253" s="65"/>
      <c r="AG253" s="65"/>
      <c r="AH253" s="65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  <c r="BN253" s="326">
        <f t="shared" si="1223"/>
        <v>0</v>
      </c>
      <c r="BO253" s="327">
        <f t="shared" si="1224"/>
        <v>0</v>
      </c>
      <c r="BP253" s="326">
        <f t="shared" si="1225"/>
        <v>0</v>
      </c>
      <c r="BQ253" s="326">
        <f t="shared" si="1226"/>
        <v>0</v>
      </c>
      <c r="BR253" s="326">
        <f t="shared" si="1227"/>
        <v>0</v>
      </c>
      <c r="BS253" s="326">
        <f t="shared" si="1228"/>
        <v>0</v>
      </c>
      <c r="BT253" s="326">
        <f t="shared" si="1229"/>
        <v>2419.73</v>
      </c>
      <c r="BU253" s="326">
        <f t="shared" si="1230"/>
        <v>0</v>
      </c>
      <c r="BV253" s="326">
        <f t="shared" si="1231"/>
        <v>0</v>
      </c>
      <c r="BW253" s="326">
        <f t="shared" si="1232"/>
        <v>2419.73</v>
      </c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</row>
    <row r="254" spans="1:85" ht="15.75" customHeight="1">
      <c r="A254" s="86"/>
      <c r="B254" s="87" t="s">
        <v>542</v>
      </c>
      <c r="C254" s="54" t="s">
        <v>535</v>
      </c>
      <c r="D254" s="55" t="s">
        <v>543</v>
      </c>
      <c r="E254" s="56"/>
      <c r="F254" s="56"/>
      <c r="G254" s="56">
        <f t="shared" si="1203"/>
        <v>0</v>
      </c>
      <c r="H254" s="56"/>
      <c r="I254" s="57">
        <f t="shared" si="1185"/>
        <v>0</v>
      </c>
      <c r="J254" s="57">
        <f t="shared" si="1186"/>
        <v>0</v>
      </c>
      <c r="K254" s="59"/>
      <c r="L254" s="58">
        <v>2420.64</v>
      </c>
      <c r="M254" s="58"/>
      <c r="N254" s="58"/>
      <c r="O254" s="61">
        <f t="shared" ref="O254:Q254" si="1239">AA254+AD254+AG254+AJ254+AM254+AP254+AS254+AV254+AY254+BB254+BE254+BH254</f>
        <v>0</v>
      </c>
      <c r="P254" s="61">
        <f t="shared" si="1239"/>
        <v>0</v>
      </c>
      <c r="Q254" s="61">
        <f t="shared" si="1239"/>
        <v>0</v>
      </c>
      <c r="R254" s="62">
        <f t="shared" ref="R254:T254" si="1240">IF(BK254=0,SUM(AA254+AD254+AG254+AJ254+AM254+AP254+AS254+AV254+AY254+BB254+BE254+BH254),BK254)</f>
        <v>0</v>
      </c>
      <c r="S254" s="62">
        <f t="shared" si="1240"/>
        <v>0</v>
      </c>
      <c r="T254" s="62">
        <f t="shared" si="1240"/>
        <v>0</v>
      </c>
      <c r="U254" s="63">
        <f t="shared" si="1206"/>
        <v>0</v>
      </c>
      <c r="V254" s="63">
        <f t="shared" si="1207"/>
        <v>2420.64</v>
      </c>
      <c r="W254" s="63">
        <f t="shared" si="1208"/>
        <v>0</v>
      </c>
      <c r="X254" s="64">
        <f t="shared" ref="X254:Y254" si="1241">IF(O254&gt;0,O254/K254,0)</f>
        <v>0</v>
      </c>
      <c r="Y254" s="64">
        <f t="shared" si="1241"/>
        <v>0</v>
      </c>
      <c r="Z254" s="64">
        <f t="shared" si="458"/>
        <v>0</v>
      </c>
      <c r="AA254" s="58"/>
      <c r="AB254" s="58"/>
      <c r="AC254" s="58"/>
      <c r="AD254" s="58"/>
      <c r="AE254" s="65"/>
      <c r="AF254" s="65"/>
      <c r="AG254" s="65"/>
      <c r="AH254" s="65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326">
        <f t="shared" si="1223"/>
        <v>0</v>
      </c>
      <c r="BO254" s="327">
        <f t="shared" si="1224"/>
        <v>0</v>
      </c>
      <c r="BP254" s="326">
        <f t="shared" si="1225"/>
        <v>0</v>
      </c>
      <c r="BQ254" s="326">
        <f t="shared" si="1226"/>
        <v>0</v>
      </c>
      <c r="BR254" s="326">
        <f t="shared" si="1227"/>
        <v>0</v>
      </c>
      <c r="BS254" s="326">
        <f t="shared" si="1228"/>
        <v>0</v>
      </c>
      <c r="BT254" s="326">
        <f t="shared" si="1229"/>
        <v>2420.64</v>
      </c>
      <c r="BU254" s="326">
        <f t="shared" si="1230"/>
        <v>0</v>
      </c>
      <c r="BV254" s="326">
        <f t="shared" si="1231"/>
        <v>0</v>
      </c>
      <c r="BW254" s="326">
        <f t="shared" si="1232"/>
        <v>2420.64</v>
      </c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</row>
    <row r="255" spans="1:85" ht="15.75" customHeight="1">
      <c r="A255" s="86"/>
      <c r="B255" s="177" t="s">
        <v>544</v>
      </c>
      <c r="C255" s="54" t="s">
        <v>535</v>
      </c>
      <c r="D255" s="55" t="s">
        <v>545</v>
      </c>
      <c r="E255" s="56"/>
      <c r="F255" s="56"/>
      <c r="G255" s="56">
        <f t="shared" si="1203"/>
        <v>0</v>
      </c>
      <c r="H255" s="56"/>
      <c r="I255" s="57">
        <f t="shared" si="1185"/>
        <v>0</v>
      </c>
      <c r="J255" s="57">
        <f t="shared" si="1186"/>
        <v>0</v>
      </c>
      <c r="K255" s="59"/>
      <c r="L255" s="58">
        <v>17502.7</v>
      </c>
      <c r="M255" s="58"/>
      <c r="N255" s="58"/>
      <c r="O255" s="61">
        <f t="shared" ref="O255:Q255" si="1242">AA255+AD255+AG255+AJ255+AM255+AP255+AS255+AV255+AY255+BB255+BE255+BH255</f>
        <v>0</v>
      </c>
      <c r="P255" s="61">
        <f t="shared" si="1242"/>
        <v>0</v>
      </c>
      <c r="Q255" s="61">
        <f t="shared" si="1242"/>
        <v>0</v>
      </c>
      <c r="R255" s="62">
        <f t="shared" ref="R255:T255" si="1243">IF(BK255=0,SUM(AA255+AD255+AG255+AJ255+AM255+AP255+AS255+AV255+AY255+BB255+BE255+BH255),BK255)</f>
        <v>0</v>
      </c>
      <c r="S255" s="62">
        <f t="shared" si="1243"/>
        <v>0</v>
      </c>
      <c r="T255" s="62">
        <f t="shared" si="1243"/>
        <v>0</v>
      </c>
      <c r="U255" s="63">
        <f t="shared" si="1206"/>
        <v>0</v>
      </c>
      <c r="V255" s="63">
        <f t="shared" si="1207"/>
        <v>17502.7</v>
      </c>
      <c r="W255" s="63">
        <f t="shared" si="1208"/>
        <v>0</v>
      </c>
      <c r="X255" s="64">
        <f t="shared" ref="X255:Y255" si="1244">IF(O255&gt;0,O255/K255,0)</f>
        <v>0</v>
      </c>
      <c r="Y255" s="64">
        <f t="shared" si="1244"/>
        <v>0</v>
      </c>
      <c r="Z255" s="64">
        <f t="shared" si="458"/>
        <v>0</v>
      </c>
      <c r="AA255" s="58"/>
      <c r="AB255" s="58"/>
      <c r="AC255" s="58"/>
      <c r="AD255" s="58"/>
      <c r="AE255" s="65"/>
      <c r="AF255" s="65"/>
      <c r="AG255" s="65"/>
      <c r="AH255" s="65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  <c r="BN255" s="326">
        <f t="shared" si="1223"/>
        <v>0</v>
      </c>
      <c r="BO255" s="327">
        <f t="shared" si="1224"/>
        <v>0</v>
      </c>
      <c r="BP255" s="326">
        <f t="shared" si="1225"/>
        <v>0</v>
      </c>
      <c r="BQ255" s="326">
        <f t="shared" si="1226"/>
        <v>0</v>
      </c>
      <c r="BR255" s="326">
        <f t="shared" si="1227"/>
        <v>0</v>
      </c>
      <c r="BS255" s="326">
        <f t="shared" si="1228"/>
        <v>0</v>
      </c>
      <c r="BT255" s="326">
        <f t="shared" si="1229"/>
        <v>17502.7</v>
      </c>
      <c r="BU255" s="326">
        <f t="shared" si="1230"/>
        <v>0</v>
      </c>
      <c r="BV255" s="326">
        <f t="shared" si="1231"/>
        <v>0</v>
      </c>
      <c r="BW255" s="326">
        <f t="shared" si="1232"/>
        <v>17502.7</v>
      </c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</row>
    <row r="256" spans="1:85" ht="15.75" customHeight="1">
      <c r="A256" s="86"/>
      <c r="B256" s="87" t="s">
        <v>546</v>
      </c>
      <c r="C256" s="54" t="s">
        <v>535</v>
      </c>
      <c r="D256" s="55" t="s">
        <v>547</v>
      </c>
      <c r="E256" s="56"/>
      <c r="F256" s="56"/>
      <c r="G256" s="56">
        <f t="shared" si="1203"/>
        <v>0</v>
      </c>
      <c r="H256" s="56"/>
      <c r="I256" s="57">
        <f t="shared" si="1185"/>
        <v>0</v>
      </c>
      <c r="J256" s="57">
        <f t="shared" si="1186"/>
        <v>0</v>
      </c>
      <c r="K256" s="59"/>
      <c r="L256" s="58">
        <v>2420.64</v>
      </c>
      <c r="M256" s="58"/>
      <c r="N256" s="58"/>
      <c r="O256" s="61">
        <f t="shared" ref="O256:Q256" si="1245">AA256+AD256+AG256+AJ256+AM256+AP256+AS256+AV256+AY256+BB256+BE256+BH256</f>
        <v>0</v>
      </c>
      <c r="P256" s="61">
        <f t="shared" si="1245"/>
        <v>0</v>
      </c>
      <c r="Q256" s="61">
        <f t="shared" si="1245"/>
        <v>0</v>
      </c>
      <c r="R256" s="62">
        <f t="shared" ref="R256:T256" si="1246">IF(BK256=0,SUM(AA256+AD256+AG256+AJ256+AM256+AP256+AS256+AV256+AY256+BB256+BE256+BH256),BK256)</f>
        <v>0</v>
      </c>
      <c r="S256" s="62">
        <f t="shared" si="1246"/>
        <v>0</v>
      </c>
      <c r="T256" s="62">
        <f t="shared" si="1246"/>
        <v>0</v>
      </c>
      <c r="U256" s="63">
        <f t="shared" si="1206"/>
        <v>0</v>
      </c>
      <c r="V256" s="63">
        <f t="shared" si="1207"/>
        <v>2420.64</v>
      </c>
      <c r="W256" s="63">
        <f t="shared" si="1208"/>
        <v>0</v>
      </c>
      <c r="X256" s="64">
        <f t="shared" ref="X256:Y256" si="1247">IF(O256&gt;0,O256/K256,0)</f>
        <v>0</v>
      </c>
      <c r="Y256" s="64">
        <f t="shared" si="1247"/>
        <v>0</v>
      </c>
      <c r="Z256" s="64">
        <f t="shared" si="458"/>
        <v>0</v>
      </c>
      <c r="AA256" s="58"/>
      <c r="AB256" s="58"/>
      <c r="AC256" s="58"/>
      <c r="AD256" s="58"/>
      <c r="AE256" s="65"/>
      <c r="AF256" s="65"/>
      <c r="AG256" s="65"/>
      <c r="AH256" s="65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326">
        <f t="shared" si="1223"/>
        <v>0</v>
      </c>
      <c r="BO256" s="327">
        <f t="shared" si="1224"/>
        <v>0</v>
      </c>
      <c r="BP256" s="326">
        <f t="shared" si="1225"/>
        <v>0</v>
      </c>
      <c r="BQ256" s="326">
        <f t="shared" si="1226"/>
        <v>0</v>
      </c>
      <c r="BR256" s="326">
        <f t="shared" si="1227"/>
        <v>0</v>
      </c>
      <c r="BS256" s="326">
        <f t="shared" si="1228"/>
        <v>0</v>
      </c>
      <c r="BT256" s="326">
        <f t="shared" si="1229"/>
        <v>2420.64</v>
      </c>
      <c r="BU256" s="326">
        <f t="shared" si="1230"/>
        <v>0</v>
      </c>
      <c r="BV256" s="326">
        <f t="shared" si="1231"/>
        <v>0</v>
      </c>
      <c r="BW256" s="326">
        <f t="shared" si="1232"/>
        <v>2420.64</v>
      </c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</row>
    <row r="257" spans="1:85" ht="15.75" customHeight="1">
      <c r="A257" s="86"/>
      <c r="B257" s="88" t="s">
        <v>548</v>
      </c>
      <c r="C257" s="54" t="s">
        <v>535</v>
      </c>
      <c r="D257" s="55" t="s">
        <v>549</v>
      </c>
      <c r="E257" s="56"/>
      <c r="F257" s="56"/>
      <c r="G257" s="56">
        <f t="shared" si="1203"/>
        <v>0</v>
      </c>
      <c r="H257" s="56"/>
      <c r="I257" s="57">
        <f t="shared" si="1185"/>
        <v>0</v>
      </c>
      <c r="J257" s="57">
        <f t="shared" si="1186"/>
        <v>0</v>
      </c>
      <c r="K257" s="59"/>
      <c r="L257" s="58">
        <v>17484.68</v>
      </c>
      <c r="M257" s="58"/>
      <c r="N257" s="58"/>
      <c r="O257" s="61">
        <f t="shared" ref="O257:Q257" si="1248">AA257+AD257+AG257+AJ257+AM257+AP257+AS257+AV257+AY257+BB257+BE257+BH257</f>
        <v>0</v>
      </c>
      <c r="P257" s="61">
        <f t="shared" si="1248"/>
        <v>0</v>
      </c>
      <c r="Q257" s="61">
        <f t="shared" si="1248"/>
        <v>0</v>
      </c>
      <c r="R257" s="62">
        <f t="shared" ref="R257:T257" si="1249">IF(BK257=0,SUM(AA257+AD257+AG257+AJ257+AM257+AP257+AS257+AV257+AY257+BB257+BE257+BH257),BK257)</f>
        <v>0</v>
      </c>
      <c r="S257" s="62">
        <f t="shared" si="1249"/>
        <v>0</v>
      </c>
      <c r="T257" s="62">
        <f t="shared" si="1249"/>
        <v>0</v>
      </c>
      <c r="U257" s="63">
        <f t="shared" si="1206"/>
        <v>0</v>
      </c>
      <c r="V257" s="63">
        <f t="shared" si="1207"/>
        <v>17484.68</v>
      </c>
      <c r="W257" s="63">
        <f t="shared" si="1208"/>
        <v>0</v>
      </c>
      <c r="X257" s="64">
        <f t="shared" ref="X257:Y257" si="1250">IF(O257&gt;0,O257/K257,0)</f>
        <v>0</v>
      </c>
      <c r="Y257" s="64">
        <f t="shared" si="1250"/>
        <v>0</v>
      </c>
      <c r="Z257" s="64">
        <f t="shared" si="458"/>
        <v>0</v>
      </c>
      <c r="AA257" s="58"/>
      <c r="AB257" s="58"/>
      <c r="AC257" s="58"/>
      <c r="AD257" s="58"/>
      <c r="AE257" s="65"/>
      <c r="AF257" s="65"/>
      <c r="AG257" s="65"/>
      <c r="AH257" s="65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326">
        <f t="shared" si="1223"/>
        <v>0</v>
      </c>
      <c r="BO257" s="327">
        <f t="shared" si="1224"/>
        <v>0</v>
      </c>
      <c r="BP257" s="326">
        <f t="shared" si="1225"/>
        <v>0</v>
      </c>
      <c r="BQ257" s="326">
        <f t="shared" si="1226"/>
        <v>0</v>
      </c>
      <c r="BR257" s="326">
        <f t="shared" si="1227"/>
        <v>0</v>
      </c>
      <c r="BS257" s="326">
        <f t="shared" si="1228"/>
        <v>0</v>
      </c>
      <c r="BT257" s="326">
        <f t="shared" si="1229"/>
        <v>17484.68</v>
      </c>
      <c r="BU257" s="326">
        <f t="shared" si="1230"/>
        <v>0</v>
      </c>
      <c r="BV257" s="326">
        <f t="shared" si="1231"/>
        <v>0</v>
      </c>
      <c r="BW257" s="326">
        <f t="shared" si="1232"/>
        <v>17484.68</v>
      </c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</row>
    <row r="258" spans="1:85" ht="15.75" customHeight="1">
      <c r="A258" s="186"/>
      <c r="B258" s="66" t="s">
        <v>550</v>
      </c>
      <c r="C258" s="54" t="s">
        <v>535</v>
      </c>
      <c r="D258" s="55" t="s">
        <v>539</v>
      </c>
      <c r="E258" s="56"/>
      <c r="F258" s="56"/>
      <c r="G258" s="56">
        <f t="shared" si="1203"/>
        <v>0</v>
      </c>
      <c r="H258" s="56"/>
      <c r="I258" s="57">
        <f t="shared" si="1185"/>
        <v>0</v>
      </c>
      <c r="J258" s="57">
        <f t="shared" si="1186"/>
        <v>0</v>
      </c>
      <c r="K258" s="59"/>
      <c r="L258" s="58">
        <v>19289.41</v>
      </c>
      <c r="M258" s="58"/>
      <c r="N258" s="58"/>
      <c r="O258" s="61">
        <f t="shared" ref="O258:Q258" si="1251">AA258+AD258+AG258+AJ258+AM258+AP258+AS258+AV258+AY258+BB258+BE258+BH258</f>
        <v>0</v>
      </c>
      <c r="P258" s="61">
        <f t="shared" si="1251"/>
        <v>0</v>
      </c>
      <c r="Q258" s="61">
        <f t="shared" si="1251"/>
        <v>0</v>
      </c>
      <c r="R258" s="62">
        <f t="shared" ref="R258:T258" si="1252">IF(BK258=0,SUM(AA258+AD258+AG258+AJ258+AM258+AP258+AS258+AV258+AY258+BB258+BE258+BH258),BK258)</f>
        <v>0</v>
      </c>
      <c r="S258" s="62">
        <f t="shared" si="1252"/>
        <v>0</v>
      </c>
      <c r="T258" s="62">
        <f t="shared" si="1252"/>
        <v>0</v>
      </c>
      <c r="U258" s="63">
        <f t="shared" si="1206"/>
        <v>0</v>
      </c>
      <c r="V258" s="63">
        <f t="shared" si="1207"/>
        <v>19289.41</v>
      </c>
      <c r="W258" s="63">
        <f t="shared" si="1208"/>
        <v>0</v>
      </c>
      <c r="X258" s="64">
        <f t="shared" ref="X258:Y258" si="1253">IF(O258&gt;0,O258/K258,0)</f>
        <v>0</v>
      </c>
      <c r="Y258" s="64">
        <f t="shared" si="1253"/>
        <v>0</v>
      </c>
      <c r="Z258" s="64">
        <f t="shared" si="458"/>
        <v>0</v>
      </c>
      <c r="AA258" s="58"/>
      <c r="AB258" s="58"/>
      <c r="AC258" s="58"/>
      <c r="AD258" s="58"/>
      <c r="AE258" s="65"/>
      <c r="AF258" s="65"/>
      <c r="AG258" s="65"/>
      <c r="AH258" s="65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326">
        <f t="shared" si="1223"/>
        <v>0</v>
      </c>
      <c r="BO258" s="327">
        <f t="shared" si="1224"/>
        <v>0</v>
      </c>
      <c r="BP258" s="326">
        <f t="shared" si="1225"/>
        <v>0</v>
      </c>
      <c r="BQ258" s="326">
        <f t="shared" si="1226"/>
        <v>0</v>
      </c>
      <c r="BR258" s="326">
        <f t="shared" si="1227"/>
        <v>0</v>
      </c>
      <c r="BS258" s="326">
        <f t="shared" si="1228"/>
        <v>0</v>
      </c>
      <c r="BT258" s="326">
        <f t="shared" si="1229"/>
        <v>19289.41</v>
      </c>
      <c r="BU258" s="326">
        <f t="shared" si="1230"/>
        <v>0</v>
      </c>
      <c r="BV258" s="326">
        <f t="shared" si="1231"/>
        <v>0</v>
      </c>
      <c r="BW258" s="326">
        <f t="shared" si="1232"/>
        <v>19289.41</v>
      </c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</row>
    <row r="259" spans="1:85" ht="15.75" customHeight="1">
      <c r="A259" s="105"/>
      <c r="B259" s="53" t="s">
        <v>551</v>
      </c>
      <c r="C259" s="54" t="s">
        <v>535</v>
      </c>
      <c r="D259" s="55" t="s">
        <v>552</v>
      </c>
      <c r="E259" s="56"/>
      <c r="F259" s="56"/>
      <c r="G259" s="56">
        <f t="shared" si="1203"/>
        <v>0</v>
      </c>
      <c r="H259" s="56"/>
      <c r="I259" s="57">
        <f t="shared" si="1185"/>
        <v>0</v>
      </c>
      <c r="J259" s="57">
        <f t="shared" si="1186"/>
        <v>0</v>
      </c>
      <c r="K259" s="59"/>
      <c r="L259" s="58">
        <v>3019.44</v>
      </c>
      <c r="M259" s="58"/>
      <c r="N259" s="58"/>
      <c r="O259" s="61">
        <f t="shared" ref="O259:Q259" si="1254">AA259+AD259+AG259+AJ259+AM259+AP259+AS259+AV259+AY259+BB259+BE259+BH259</f>
        <v>0</v>
      </c>
      <c r="P259" s="61">
        <f t="shared" si="1254"/>
        <v>0</v>
      </c>
      <c r="Q259" s="61">
        <f t="shared" si="1254"/>
        <v>0</v>
      </c>
      <c r="R259" s="62">
        <f t="shared" ref="R259:T259" si="1255">IF(BK259=0,SUM(AA259+AD259+AG259+AJ259+AM259+AP259+AS259+AV259+AY259+BB259+BE259+BH259),BK259)</f>
        <v>0</v>
      </c>
      <c r="S259" s="62">
        <f t="shared" si="1255"/>
        <v>0</v>
      </c>
      <c r="T259" s="62">
        <f t="shared" si="1255"/>
        <v>0</v>
      </c>
      <c r="U259" s="63">
        <f t="shared" si="1206"/>
        <v>0</v>
      </c>
      <c r="V259" s="63">
        <f t="shared" si="1207"/>
        <v>3019.44</v>
      </c>
      <c r="W259" s="63">
        <f t="shared" si="1208"/>
        <v>0</v>
      </c>
      <c r="X259" s="64">
        <f t="shared" ref="X259:Y259" si="1256">IF(O259&gt;0,O259/K259,0)</f>
        <v>0</v>
      </c>
      <c r="Y259" s="64">
        <f t="shared" si="1256"/>
        <v>0</v>
      </c>
      <c r="Z259" s="64">
        <f t="shared" si="458"/>
        <v>0</v>
      </c>
      <c r="AA259" s="58"/>
      <c r="AB259" s="58"/>
      <c r="AC259" s="58"/>
      <c r="AD259" s="58"/>
      <c r="AE259" s="65"/>
      <c r="AF259" s="65"/>
      <c r="AG259" s="65"/>
      <c r="AH259" s="65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326">
        <f t="shared" si="1223"/>
        <v>0</v>
      </c>
      <c r="BO259" s="327">
        <f t="shared" si="1224"/>
        <v>0</v>
      </c>
      <c r="BP259" s="326">
        <f t="shared" si="1225"/>
        <v>0</v>
      </c>
      <c r="BQ259" s="326">
        <f t="shared" si="1226"/>
        <v>0</v>
      </c>
      <c r="BR259" s="326">
        <f t="shared" si="1227"/>
        <v>0</v>
      </c>
      <c r="BS259" s="326">
        <f t="shared" si="1228"/>
        <v>0</v>
      </c>
      <c r="BT259" s="326">
        <f t="shared" si="1229"/>
        <v>3019.44</v>
      </c>
      <c r="BU259" s="326">
        <f t="shared" si="1230"/>
        <v>0</v>
      </c>
      <c r="BV259" s="326">
        <f t="shared" si="1231"/>
        <v>0</v>
      </c>
      <c r="BW259" s="326">
        <f t="shared" si="1232"/>
        <v>3019.44</v>
      </c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</row>
    <row r="260" spans="1:85" ht="15.75" customHeight="1">
      <c r="A260" s="86"/>
      <c r="B260" s="87" t="s">
        <v>553</v>
      </c>
      <c r="C260" s="54" t="s">
        <v>535</v>
      </c>
      <c r="D260" s="55" t="s">
        <v>554</v>
      </c>
      <c r="E260" s="56"/>
      <c r="F260" s="56"/>
      <c r="G260" s="56">
        <f t="shared" si="1203"/>
        <v>0</v>
      </c>
      <c r="H260" s="56"/>
      <c r="I260" s="57">
        <f t="shared" si="1185"/>
        <v>0</v>
      </c>
      <c r="J260" s="57">
        <f t="shared" si="1186"/>
        <v>0</v>
      </c>
      <c r="K260" s="59"/>
      <c r="L260" s="58">
        <v>7231.22</v>
      </c>
      <c r="M260" s="58"/>
      <c r="N260" s="58"/>
      <c r="O260" s="61">
        <f t="shared" ref="O260:Q260" si="1257">AA260+AD260+AG260+AJ260+AM260+AP260+AS260+AV260+AY260+BB260+BE260+BH260</f>
        <v>0</v>
      </c>
      <c r="P260" s="61">
        <f t="shared" si="1257"/>
        <v>947.38</v>
      </c>
      <c r="Q260" s="61">
        <f t="shared" si="1257"/>
        <v>0</v>
      </c>
      <c r="R260" s="62">
        <f t="shared" ref="R260:T260" si="1258">IF(BK260=0,SUM(AA260+AD260+AG260+AJ260+AM260+AP260+AS260+AV260+AY260+BB260+BE260+BH260),BK260)</f>
        <v>0</v>
      </c>
      <c r="S260" s="62">
        <f t="shared" si="1258"/>
        <v>947.38</v>
      </c>
      <c r="T260" s="62">
        <f t="shared" si="1258"/>
        <v>0</v>
      </c>
      <c r="U260" s="63">
        <f t="shared" si="1206"/>
        <v>0</v>
      </c>
      <c r="V260" s="63">
        <f t="shared" si="1207"/>
        <v>6283.84</v>
      </c>
      <c r="W260" s="63">
        <f t="shared" si="1208"/>
        <v>0</v>
      </c>
      <c r="X260" s="64">
        <f t="shared" ref="X260:Y260" si="1259">IF(O260&gt;0,O260/K260,0)</f>
        <v>0</v>
      </c>
      <c r="Y260" s="64">
        <f t="shared" si="1259"/>
        <v>0.1310124709246849</v>
      </c>
      <c r="Z260" s="64">
        <f t="shared" si="458"/>
        <v>0</v>
      </c>
      <c r="AA260" s="58"/>
      <c r="AB260" s="58"/>
      <c r="AC260" s="58"/>
      <c r="AD260" s="58"/>
      <c r="AE260" s="65">
        <v>947.38</v>
      </c>
      <c r="AF260" s="65"/>
      <c r="AG260" s="65"/>
      <c r="AH260" s="65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326">
        <f t="shared" si="1223"/>
        <v>0</v>
      </c>
      <c r="BO260" s="327">
        <f t="shared" si="1224"/>
        <v>0</v>
      </c>
      <c r="BP260" s="326">
        <f t="shared" si="1225"/>
        <v>0</v>
      </c>
      <c r="BQ260" s="326">
        <f t="shared" si="1226"/>
        <v>0</v>
      </c>
      <c r="BR260" s="326">
        <f t="shared" si="1227"/>
        <v>0</v>
      </c>
      <c r="BS260" s="326">
        <f t="shared" si="1228"/>
        <v>0</v>
      </c>
      <c r="BT260" s="326">
        <f t="shared" si="1229"/>
        <v>6283.84</v>
      </c>
      <c r="BU260" s="326">
        <f t="shared" si="1230"/>
        <v>0</v>
      </c>
      <c r="BV260" s="326">
        <f t="shared" si="1231"/>
        <v>0</v>
      </c>
      <c r="BW260" s="326">
        <f t="shared" si="1232"/>
        <v>6283.84</v>
      </c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</row>
    <row r="261" spans="1:85" ht="15.75" customHeight="1">
      <c r="A261" s="86"/>
      <c r="B261" s="88" t="s">
        <v>555</v>
      </c>
      <c r="C261" s="54" t="s">
        <v>535</v>
      </c>
      <c r="D261" s="55" t="s">
        <v>556</v>
      </c>
      <c r="E261" s="56"/>
      <c r="F261" s="56"/>
      <c r="G261" s="56">
        <f t="shared" si="1203"/>
        <v>0</v>
      </c>
      <c r="H261" s="56"/>
      <c r="I261" s="57">
        <f t="shared" si="1185"/>
        <v>0</v>
      </c>
      <c r="J261" s="57">
        <f t="shared" si="1186"/>
        <v>0</v>
      </c>
      <c r="K261" s="59"/>
      <c r="L261" s="58">
        <v>2420.64</v>
      </c>
      <c r="M261" s="58"/>
      <c r="N261" s="58"/>
      <c r="O261" s="61">
        <f t="shared" ref="O261:Q261" si="1260">AA261+AD261+AG261+AJ261+AM261+AP261+AS261+AV261+AY261+BB261+BE261+BH261</f>
        <v>0</v>
      </c>
      <c r="P261" s="61">
        <f t="shared" si="1260"/>
        <v>0</v>
      </c>
      <c r="Q261" s="61">
        <f t="shared" si="1260"/>
        <v>0</v>
      </c>
      <c r="R261" s="62">
        <f t="shared" ref="R261:T261" si="1261">IF(BK261=0,SUM(AA261+AD261+AG261+AJ261+AM261+AP261+AS261+AV261+AY261+BB261+BE261+BH261),BK261)</f>
        <v>0</v>
      </c>
      <c r="S261" s="62">
        <f t="shared" si="1261"/>
        <v>0</v>
      </c>
      <c r="T261" s="62">
        <f t="shared" si="1261"/>
        <v>0</v>
      </c>
      <c r="U261" s="63">
        <f t="shared" si="1206"/>
        <v>0</v>
      </c>
      <c r="V261" s="63">
        <f t="shared" si="1207"/>
        <v>2420.64</v>
      </c>
      <c r="W261" s="63">
        <f t="shared" si="1208"/>
        <v>0</v>
      </c>
      <c r="X261" s="64">
        <f t="shared" ref="X261:Y261" si="1262">IF(O261&gt;0,O261/K261,0)</f>
        <v>0</v>
      </c>
      <c r="Y261" s="64">
        <f t="shared" si="1262"/>
        <v>0</v>
      </c>
      <c r="Z261" s="64">
        <f t="shared" si="458"/>
        <v>0</v>
      </c>
      <c r="AA261" s="58"/>
      <c r="AB261" s="58"/>
      <c r="AC261" s="58"/>
      <c r="AD261" s="58"/>
      <c r="AE261" s="65"/>
      <c r="AF261" s="65"/>
      <c r="AG261" s="65"/>
      <c r="AH261" s="65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326">
        <f t="shared" si="1223"/>
        <v>0</v>
      </c>
      <c r="BO261" s="327">
        <f t="shared" si="1224"/>
        <v>0</v>
      </c>
      <c r="BP261" s="326">
        <f t="shared" si="1225"/>
        <v>0</v>
      </c>
      <c r="BQ261" s="326">
        <f t="shared" si="1226"/>
        <v>0</v>
      </c>
      <c r="BR261" s="326">
        <f t="shared" si="1227"/>
        <v>0</v>
      </c>
      <c r="BS261" s="326">
        <f t="shared" si="1228"/>
        <v>0</v>
      </c>
      <c r="BT261" s="326">
        <f t="shared" si="1229"/>
        <v>2420.64</v>
      </c>
      <c r="BU261" s="326">
        <f t="shared" si="1230"/>
        <v>0</v>
      </c>
      <c r="BV261" s="326">
        <f t="shared" si="1231"/>
        <v>0</v>
      </c>
      <c r="BW261" s="326">
        <f t="shared" si="1232"/>
        <v>2420.64</v>
      </c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</row>
    <row r="262" spans="1:85" ht="15.75" customHeight="1">
      <c r="A262" s="86"/>
      <c r="B262" s="88" t="s">
        <v>557</v>
      </c>
      <c r="C262" s="54" t="s">
        <v>535</v>
      </c>
      <c r="D262" s="55" t="s">
        <v>558</v>
      </c>
      <c r="E262" s="56"/>
      <c r="F262" s="56"/>
      <c r="G262" s="56">
        <f t="shared" si="1203"/>
        <v>0</v>
      </c>
      <c r="H262" s="56"/>
      <c r="I262" s="57">
        <f t="shared" si="1185"/>
        <v>0</v>
      </c>
      <c r="J262" s="57">
        <f t="shared" si="1186"/>
        <v>0</v>
      </c>
      <c r="K262" s="59"/>
      <c r="L262" s="58">
        <v>2420.64</v>
      </c>
      <c r="M262" s="58"/>
      <c r="N262" s="58"/>
      <c r="O262" s="61">
        <f t="shared" ref="O262:Q262" si="1263">AA262+AD262+AG262+AJ262+AM262+AP262+AS262+AV262+AY262+BB262+BE262+BH262</f>
        <v>0</v>
      </c>
      <c r="P262" s="61">
        <f t="shared" si="1263"/>
        <v>0</v>
      </c>
      <c r="Q262" s="61">
        <f t="shared" si="1263"/>
        <v>0</v>
      </c>
      <c r="R262" s="62">
        <f t="shared" ref="R262:T262" si="1264">IF(BK262=0,SUM(AA262+AD262+AG262+AJ262+AM262+AP262+AS262+AV262+AY262+BB262+BE262+BH262),BK262)</f>
        <v>0</v>
      </c>
      <c r="S262" s="62">
        <f t="shared" si="1264"/>
        <v>0</v>
      </c>
      <c r="T262" s="62">
        <f t="shared" si="1264"/>
        <v>0</v>
      </c>
      <c r="U262" s="63">
        <f t="shared" si="1206"/>
        <v>0</v>
      </c>
      <c r="V262" s="63">
        <f t="shared" si="1207"/>
        <v>2420.64</v>
      </c>
      <c r="W262" s="63">
        <f t="shared" si="1208"/>
        <v>0</v>
      </c>
      <c r="X262" s="64">
        <f t="shared" ref="X262:Y262" si="1265">IF(O262&gt;0,O262/K262,0)</f>
        <v>0</v>
      </c>
      <c r="Y262" s="64">
        <f t="shared" si="1265"/>
        <v>0</v>
      </c>
      <c r="Z262" s="64">
        <f t="shared" si="458"/>
        <v>0</v>
      </c>
      <c r="AA262" s="58"/>
      <c r="AB262" s="58"/>
      <c r="AC262" s="58"/>
      <c r="AD262" s="58"/>
      <c r="AE262" s="65"/>
      <c r="AF262" s="65"/>
      <c r="AG262" s="65"/>
      <c r="AH262" s="65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326">
        <f t="shared" si="1223"/>
        <v>0</v>
      </c>
      <c r="BO262" s="327">
        <f t="shared" si="1224"/>
        <v>0</v>
      </c>
      <c r="BP262" s="326">
        <f t="shared" si="1225"/>
        <v>0</v>
      </c>
      <c r="BQ262" s="326">
        <f t="shared" si="1226"/>
        <v>0</v>
      </c>
      <c r="BR262" s="326">
        <f t="shared" si="1227"/>
        <v>0</v>
      </c>
      <c r="BS262" s="326">
        <f t="shared" si="1228"/>
        <v>0</v>
      </c>
      <c r="BT262" s="326">
        <f t="shared" si="1229"/>
        <v>2420.64</v>
      </c>
      <c r="BU262" s="326">
        <f t="shared" si="1230"/>
        <v>0</v>
      </c>
      <c r="BV262" s="326">
        <f t="shared" si="1231"/>
        <v>0</v>
      </c>
      <c r="BW262" s="326">
        <f t="shared" si="1232"/>
        <v>2420.64</v>
      </c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</row>
    <row r="263" spans="1:85" ht="15.75" customHeight="1">
      <c r="A263" s="86"/>
      <c r="B263" s="88" t="s">
        <v>559</v>
      </c>
      <c r="C263" s="54" t="s">
        <v>535</v>
      </c>
      <c r="D263" s="55" t="s">
        <v>560</v>
      </c>
      <c r="E263" s="56"/>
      <c r="F263" s="56"/>
      <c r="G263" s="56">
        <f t="shared" si="1203"/>
        <v>0</v>
      </c>
      <c r="H263" s="56"/>
      <c r="I263" s="57">
        <f t="shared" si="1185"/>
        <v>0</v>
      </c>
      <c r="J263" s="57">
        <f t="shared" si="1186"/>
        <v>0</v>
      </c>
      <c r="K263" s="59"/>
      <c r="L263" s="58">
        <v>998.01</v>
      </c>
      <c r="M263" s="58"/>
      <c r="N263" s="58"/>
      <c r="O263" s="61">
        <f t="shared" ref="O263:Q263" si="1266">AA263+AD263+AG263+AJ263+AM263+AP263+AS263+AV263+AY263+BB263+BE263+BH263</f>
        <v>0</v>
      </c>
      <c r="P263" s="61">
        <f t="shared" si="1266"/>
        <v>0</v>
      </c>
      <c r="Q263" s="61">
        <f t="shared" si="1266"/>
        <v>0</v>
      </c>
      <c r="R263" s="62">
        <f t="shared" ref="R263:T263" si="1267">IF(BK263=0,SUM(AA263+AD263+AG263+AJ263+AM263+AP263+AS263+AV263+AY263+BB263+BE263+BH263),BK263)</f>
        <v>0</v>
      </c>
      <c r="S263" s="62">
        <f t="shared" si="1267"/>
        <v>0</v>
      </c>
      <c r="T263" s="62">
        <f t="shared" si="1267"/>
        <v>0</v>
      </c>
      <c r="U263" s="63">
        <f t="shared" si="1206"/>
        <v>0</v>
      </c>
      <c r="V263" s="63">
        <f t="shared" si="1207"/>
        <v>998.01</v>
      </c>
      <c r="W263" s="63">
        <f t="shared" si="1208"/>
        <v>0</v>
      </c>
      <c r="X263" s="64">
        <f t="shared" ref="X263:Y263" si="1268">IF(O263&gt;0,O263/K263,0)</f>
        <v>0</v>
      </c>
      <c r="Y263" s="64">
        <f t="shared" si="1268"/>
        <v>0</v>
      </c>
      <c r="Z263" s="64">
        <f t="shared" si="458"/>
        <v>0</v>
      </c>
      <c r="AA263" s="58"/>
      <c r="AB263" s="58"/>
      <c r="AC263" s="58"/>
      <c r="AD263" s="58"/>
      <c r="AE263" s="65"/>
      <c r="AF263" s="65"/>
      <c r="AG263" s="65"/>
      <c r="AH263" s="65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326">
        <f t="shared" si="1223"/>
        <v>0</v>
      </c>
      <c r="BO263" s="327">
        <f t="shared" si="1224"/>
        <v>0</v>
      </c>
      <c r="BP263" s="326">
        <f t="shared" si="1225"/>
        <v>0</v>
      </c>
      <c r="BQ263" s="326">
        <f t="shared" si="1226"/>
        <v>0</v>
      </c>
      <c r="BR263" s="326">
        <f t="shared" si="1227"/>
        <v>0</v>
      </c>
      <c r="BS263" s="326">
        <f t="shared" si="1228"/>
        <v>0</v>
      </c>
      <c r="BT263" s="326">
        <f t="shared" si="1229"/>
        <v>998.01</v>
      </c>
      <c r="BU263" s="326">
        <f t="shared" si="1230"/>
        <v>0</v>
      </c>
      <c r="BV263" s="326">
        <f t="shared" si="1231"/>
        <v>0</v>
      </c>
      <c r="BW263" s="326">
        <f t="shared" si="1232"/>
        <v>998.01</v>
      </c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</row>
    <row r="264" spans="1:85" ht="15.75" customHeight="1">
      <c r="A264" s="178"/>
      <c r="B264" s="66"/>
      <c r="C264" s="54" t="s">
        <v>535</v>
      </c>
      <c r="D264" s="55" t="s">
        <v>561</v>
      </c>
      <c r="E264" s="56"/>
      <c r="F264" s="56"/>
      <c r="G264" s="56">
        <f t="shared" si="1203"/>
        <v>0</v>
      </c>
      <c r="H264" s="56"/>
      <c r="I264" s="57">
        <f t="shared" si="1185"/>
        <v>0</v>
      </c>
      <c r="J264" s="57">
        <f t="shared" si="1186"/>
        <v>0</v>
      </c>
      <c r="K264" s="59"/>
      <c r="L264" s="58"/>
      <c r="M264" s="58"/>
      <c r="N264" s="58"/>
      <c r="O264" s="61">
        <f t="shared" ref="O264:Q264" si="1269">AA264+AD264+AG264+AJ264+AM264+AP264+AS264+AV264+AY264+BB264+BE264+BH264</f>
        <v>0</v>
      </c>
      <c r="P264" s="61">
        <f t="shared" si="1269"/>
        <v>0</v>
      </c>
      <c r="Q264" s="61">
        <f t="shared" si="1269"/>
        <v>0</v>
      </c>
      <c r="R264" s="62">
        <f t="shared" ref="R264:T264" si="1270">IF(BK264=0,SUM(AA264+AD264+AG264+AJ264+AM264+AP264+AS264+AV264+AY264+BB264+BE264+BH264),BK264)</f>
        <v>0</v>
      </c>
      <c r="S264" s="62">
        <f t="shared" si="1270"/>
        <v>0</v>
      </c>
      <c r="T264" s="62">
        <f t="shared" si="1270"/>
        <v>0</v>
      </c>
      <c r="U264" s="63">
        <f t="shared" si="1206"/>
        <v>0</v>
      </c>
      <c r="V264" s="63">
        <f t="shared" si="1207"/>
        <v>0</v>
      </c>
      <c r="W264" s="63">
        <f t="shared" si="1208"/>
        <v>0</v>
      </c>
      <c r="X264" s="64">
        <f t="shared" ref="X264:Y264" si="1271">IF(O264&gt;0,O264/K264,0)</f>
        <v>0</v>
      </c>
      <c r="Y264" s="64">
        <f t="shared" si="1271"/>
        <v>0</v>
      </c>
      <c r="Z264" s="64">
        <f t="shared" si="458"/>
        <v>0</v>
      </c>
      <c r="AA264" s="58"/>
      <c r="AB264" s="58"/>
      <c r="AC264" s="58"/>
      <c r="AD264" s="58"/>
      <c r="AE264" s="65"/>
      <c r="AF264" s="65"/>
      <c r="AG264" s="65"/>
      <c r="AH264" s="65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L264" s="58"/>
      <c r="BM264" s="58"/>
      <c r="BN264" s="326">
        <f t="shared" si="1223"/>
        <v>0</v>
      </c>
      <c r="BO264" s="327">
        <f t="shared" si="1224"/>
        <v>0</v>
      </c>
      <c r="BP264" s="326">
        <f t="shared" si="1225"/>
        <v>0</v>
      </c>
      <c r="BQ264" s="326">
        <f t="shared" si="1226"/>
        <v>0</v>
      </c>
      <c r="BR264" s="326">
        <f t="shared" si="1227"/>
        <v>0</v>
      </c>
      <c r="BS264" s="326">
        <f t="shared" si="1228"/>
        <v>0</v>
      </c>
      <c r="BT264" s="326">
        <f t="shared" si="1229"/>
        <v>0</v>
      </c>
      <c r="BU264" s="326">
        <f t="shared" si="1230"/>
        <v>0</v>
      </c>
      <c r="BV264" s="326">
        <f t="shared" si="1231"/>
        <v>0</v>
      </c>
      <c r="BW264" s="326">
        <f t="shared" si="1232"/>
        <v>0</v>
      </c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</row>
    <row r="265" spans="1:85" ht="15.75" customHeight="1">
      <c r="A265" s="86" t="s">
        <v>562</v>
      </c>
      <c r="B265" s="87" t="s">
        <v>563</v>
      </c>
      <c r="C265" s="54" t="s">
        <v>535</v>
      </c>
      <c r="D265" s="55" t="s">
        <v>564</v>
      </c>
      <c r="E265" s="56"/>
      <c r="F265" s="56"/>
      <c r="G265" s="56">
        <f t="shared" si="1203"/>
        <v>0</v>
      </c>
      <c r="H265" s="56"/>
      <c r="I265" s="57">
        <f t="shared" si="1185"/>
        <v>0</v>
      </c>
      <c r="J265" s="57">
        <f t="shared" si="1186"/>
        <v>0</v>
      </c>
      <c r="K265" s="59"/>
      <c r="L265" s="58">
        <v>1097.5999999999999</v>
      </c>
      <c r="M265" s="58"/>
      <c r="N265" s="58">
        <v>20489.5</v>
      </c>
      <c r="O265" s="61">
        <f t="shared" ref="O265:Q265" si="1272">AA265+AD265+AG265+AJ265+AM265+AP265+AS265+AV265+AY265+BB265+BE265+BH265</f>
        <v>0</v>
      </c>
      <c r="P265" s="61">
        <f t="shared" si="1272"/>
        <v>1097.5999999999999</v>
      </c>
      <c r="Q265" s="61">
        <f t="shared" si="1272"/>
        <v>0</v>
      </c>
      <c r="R265" s="62">
        <f t="shared" ref="R265:T265" si="1273">IF(BK265=0,SUM(AA265+AD265+AG265+AJ265+AM265+AP265+AS265+AV265+AY265+BB265+BE265+BH265),BK265)</f>
        <v>0</v>
      </c>
      <c r="S265" s="62">
        <f t="shared" si="1273"/>
        <v>1097.5999999999999</v>
      </c>
      <c r="T265" s="62">
        <f t="shared" si="1273"/>
        <v>0</v>
      </c>
      <c r="U265" s="63">
        <f t="shared" si="1206"/>
        <v>0</v>
      </c>
      <c r="V265" s="63">
        <f t="shared" si="1207"/>
        <v>0</v>
      </c>
      <c r="W265" s="63">
        <f t="shared" si="1208"/>
        <v>20489.5</v>
      </c>
      <c r="X265" s="64">
        <f t="shared" ref="X265:Y265" si="1274">IF(O265&gt;0,O265/K265,0)</f>
        <v>0</v>
      </c>
      <c r="Y265" s="64">
        <f t="shared" si="1274"/>
        <v>1</v>
      </c>
      <c r="Z265" s="64">
        <f t="shared" si="458"/>
        <v>0</v>
      </c>
      <c r="AA265" s="58"/>
      <c r="AB265" s="58"/>
      <c r="AC265" s="58"/>
      <c r="AD265" s="58"/>
      <c r="AE265" s="65">
        <v>1097.5999999999999</v>
      </c>
      <c r="AF265" s="65"/>
      <c r="AG265" s="65"/>
      <c r="AH265" s="65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L265" s="58"/>
      <c r="BM265" s="58"/>
      <c r="BN265" s="326">
        <f t="shared" si="1223"/>
        <v>0</v>
      </c>
      <c r="BO265" s="327">
        <f t="shared" si="1224"/>
        <v>0</v>
      </c>
      <c r="BP265" s="326">
        <f t="shared" si="1225"/>
        <v>0</v>
      </c>
      <c r="BQ265" s="326">
        <f t="shared" si="1226"/>
        <v>0</v>
      </c>
      <c r="BR265" s="326">
        <f t="shared" si="1227"/>
        <v>20489.5</v>
      </c>
      <c r="BS265" s="326">
        <f t="shared" si="1228"/>
        <v>20489.5</v>
      </c>
      <c r="BT265" s="326">
        <f t="shared" si="1229"/>
        <v>0</v>
      </c>
      <c r="BU265" s="326">
        <f t="shared" si="1230"/>
        <v>0</v>
      </c>
      <c r="BV265" s="326">
        <f t="shared" si="1231"/>
        <v>20489.5</v>
      </c>
      <c r="BW265" s="326">
        <f t="shared" si="1232"/>
        <v>0</v>
      </c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</row>
    <row r="266" spans="1:85" ht="15.75" customHeight="1">
      <c r="A266" s="86" t="s">
        <v>565</v>
      </c>
      <c r="B266" s="87" t="s">
        <v>566</v>
      </c>
      <c r="C266" s="54" t="s">
        <v>535</v>
      </c>
      <c r="D266" s="55" t="s">
        <v>567</v>
      </c>
      <c r="E266" s="56"/>
      <c r="F266" s="56"/>
      <c r="G266" s="56">
        <f t="shared" si="1203"/>
        <v>0</v>
      </c>
      <c r="H266" s="56"/>
      <c r="I266" s="57">
        <f t="shared" si="1185"/>
        <v>0</v>
      </c>
      <c r="J266" s="57">
        <f t="shared" si="1186"/>
        <v>0</v>
      </c>
      <c r="K266" s="59"/>
      <c r="L266" s="58">
        <v>37096.75</v>
      </c>
      <c r="M266" s="58"/>
      <c r="N266" s="58">
        <v>112369</v>
      </c>
      <c r="O266" s="61">
        <f t="shared" ref="O266:Q266" si="1275">AA266+AD266+AG266+AJ266+AM266+AP266+AS266+AV266+AY266+BB266+BE266+BH266</f>
        <v>0</v>
      </c>
      <c r="P266" s="61">
        <f t="shared" si="1275"/>
        <v>6317</v>
      </c>
      <c r="Q266" s="61">
        <f t="shared" si="1275"/>
        <v>0</v>
      </c>
      <c r="R266" s="62">
        <f t="shared" ref="R266:T266" si="1276">IF(BK266=0,SUM(AA266+AD266+AG266+AJ266+AM266+AP266+AS266+AV266+AY266+BB266+BE266+BH266),BK266)</f>
        <v>0</v>
      </c>
      <c r="S266" s="62">
        <f t="shared" si="1276"/>
        <v>6317</v>
      </c>
      <c r="T266" s="62">
        <f t="shared" si="1276"/>
        <v>0</v>
      </c>
      <c r="U266" s="63">
        <f t="shared" si="1206"/>
        <v>0</v>
      </c>
      <c r="V266" s="63">
        <f t="shared" si="1207"/>
        <v>30779.75</v>
      </c>
      <c r="W266" s="63">
        <f t="shared" si="1208"/>
        <v>112369</v>
      </c>
      <c r="X266" s="64">
        <f t="shared" ref="X266:Y266" si="1277">IF(O266&gt;0,O266/K266,0)</f>
        <v>0</v>
      </c>
      <c r="Y266" s="64">
        <f t="shared" si="1277"/>
        <v>0.17028445888116883</v>
      </c>
      <c r="Z266" s="64">
        <f t="shared" si="458"/>
        <v>0</v>
      </c>
      <c r="AA266" s="58"/>
      <c r="AB266" s="58"/>
      <c r="AC266" s="58"/>
      <c r="AD266" s="58"/>
      <c r="AE266" s="65">
        <v>3060.4</v>
      </c>
      <c r="AF266" s="65"/>
      <c r="AG266" s="65"/>
      <c r="AH266" s="65">
        <v>3256.6</v>
      </c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L266" s="58"/>
      <c r="BM266" s="58"/>
      <c r="BN266" s="326">
        <f t="shared" si="1223"/>
        <v>0</v>
      </c>
      <c r="BO266" s="327">
        <f t="shared" si="1224"/>
        <v>0</v>
      </c>
      <c r="BP266" s="326">
        <f t="shared" si="1225"/>
        <v>0</v>
      </c>
      <c r="BQ266" s="326">
        <f t="shared" si="1226"/>
        <v>0</v>
      </c>
      <c r="BR266" s="326">
        <f t="shared" si="1227"/>
        <v>112369</v>
      </c>
      <c r="BS266" s="326">
        <f t="shared" si="1228"/>
        <v>112369</v>
      </c>
      <c r="BT266" s="326">
        <f t="shared" si="1229"/>
        <v>30779.75</v>
      </c>
      <c r="BU266" s="326">
        <f t="shared" si="1230"/>
        <v>0</v>
      </c>
      <c r="BV266" s="326">
        <f t="shared" si="1231"/>
        <v>112369</v>
      </c>
      <c r="BW266" s="326">
        <f t="shared" si="1232"/>
        <v>30779.75</v>
      </c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</row>
    <row r="267" spans="1:85" ht="15.75" customHeight="1">
      <c r="A267" s="86"/>
      <c r="B267" s="87" t="s">
        <v>568</v>
      </c>
      <c r="C267" s="54" t="s">
        <v>535</v>
      </c>
      <c r="D267" s="55" t="s">
        <v>564</v>
      </c>
      <c r="E267" s="56"/>
      <c r="F267" s="56"/>
      <c r="G267" s="56">
        <f t="shared" si="1203"/>
        <v>0</v>
      </c>
      <c r="H267" s="56"/>
      <c r="I267" s="57">
        <f t="shared" si="1185"/>
        <v>0</v>
      </c>
      <c r="J267" s="57">
        <f t="shared" si="1186"/>
        <v>0</v>
      </c>
      <c r="K267" s="59"/>
      <c r="L267" s="58">
        <v>78623.75</v>
      </c>
      <c r="M267" s="58"/>
      <c r="N267" s="58"/>
      <c r="O267" s="61">
        <f t="shared" ref="O267:Q267" si="1278">AA267+AD267+AG267+AJ267+AM267+AP267+AS267+AV267+AY267+BB267+BE267+BH267</f>
        <v>0</v>
      </c>
      <c r="P267" s="61">
        <f t="shared" si="1278"/>
        <v>7556.66</v>
      </c>
      <c r="Q267" s="61">
        <f t="shared" si="1278"/>
        <v>0</v>
      </c>
      <c r="R267" s="62">
        <f t="shared" ref="R267:T267" si="1279">IF(BK267=0,SUM(AA267+AD267+AG267+AJ267+AM267+AP267+AS267+AV267+AY267+BB267+BE267+BH267),BK267)</f>
        <v>0</v>
      </c>
      <c r="S267" s="62">
        <f t="shared" si="1279"/>
        <v>7556.66</v>
      </c>
      <c r="T267" s="62">
        <f t="shared" si="1279"/>
        <v>0</v>
      </c>
      <c r="U267" s="63">
        <f t="shared" si="1206"/>
        <v>0</v>
      </c>
      <c r="V267" s="63">
        <f t="shared" si="1207"/>
        <v>71067.09</v>
      </c>
      <c r="W267" s="63">
        <f t="shared" si="1208"/>
        <v>0</v>
      </c>
      <c r="X267" s="64">
        <f t="shared" ref="X267:Y267" si="1280">IF(O267&gt;0,O267/K267,0)</f>
        <v>0</v>
      </c>
      <c r="Y267" s="64">
        <f t="shared" si="1280"/>
        <v>9.611167109175027E-2</v>
      </c>
      <c r="Z267" s="64">
        <f t="shared" si="458"/>
        <v>0</v>
      </c>
      <c r="AA267" s="58"/>
      <c r="AB267" s="58"/>
      <c r="AC267" s="58"/>
      <c r="AD267" s="58"/>
      <c r="AE267" s="65">
        <v>5846.66</v>
      </c>
      <c r="AF267" s="65"/>
      <c r="AG267" s="65"/>
      <c r="AH267" s="58">
        <v>1710</v>
      </c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L267" s="58"/>
      <c r="BM267" s="58"/>
      <c r="BN267" s="326">
        <f t="shared" si="1223"/>
        <v>0</v>
      </c>
      <c r="BO267" s="327">
        <f t="shared" si="1224"/>
        <v>0</v>
      </c>
      <c r="BP267" s="326">
        <f t="shared" si="1225"/>
        <v>0</v>
      </c>
      <c r="BQ267" s="326">
        <f t="shared" si="1226"/>
        <v>0</v>
      </c>
      <c r="BR267" s="326">
        <f t="shared" si="1227"/>
        <v>0</v>
      </c>
      <c r="BS267" s="326">
        <f t="shared" si="1228"/>
        <v>0</v>
      </c>
      <c r="BT267" s="326">
        <f t="shared" si="1229"/>
        <v>71067.09</v>
      </c>
      <c r="BU267" s="326">
        <f t="shared" si="1230"/>
        <v>0</v>
      </c>
      <c r="BV267" s="326">
        <f t="shared" si="1231"/>
        <v>0</v>
      </c>
      <c r="BW267" s="326">
        <f t="shared" si="1232"/>
        <v>71067.09</v>
      </c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</row>
    <row r="268" spans="1:85" ht="15.75" customHeight="1">
      <c r="A268" s="187"/>
      <c r="B268" s="110"/>
      <c r="C268" s="111"/>
      <c r="D268" s="112" t="s">
        <v>569</v>
      </c>
      <c r="E268" s="113">
        <f t="shared" ref="E268:H268" si="1281">E269+E275+E281</f>
        <v>69432.98000000001</v>
      </c>
      <c r="F268" s="113">
        <f t="shared" si="1281"/>
        <v>0</v>
      </c>
      <c r="G268" s="113">
        <f t="shared" si="1281"/>
        <v>69432.98000000001</v>
      </c>
      <c r="H268" s="113">
        <f t="shared" si="1281"/>
        <v>0</v>
      </c>
      <c r="I268" s="164">
        <f t="shared" si="1185"/>
        <v>0</v>
      </c>
      <c r="J268" s="164">
        <f t="shared" si="1186"/>
        <v>0</v>
      </c>
      <c r="K268" s="113">
        <f t="shared" ref="K268:BW268" si="1282">K269+K275+K281</f>
        <v>0</v>
      </c>
      <c r="L268" s="113">
        <f t="shared" si="1282"/>
        <v>0</v>
      </c>
      <c r="M268" s="113">
        <f t="shared" si="1282"/>
        <v>0</v>
      </c>
      <c r="N268" s="113">
        <f t="shared" si="1282"/>
        <v>0</v>
      </c>
      <c r="O268" s="113">
        <f t="shared" si="1282"/>
        <v>0</v>
      </c>
      <c r="P268" s="113">
        <f t="shared" si="1282"/>
        <v>0</v>
      </c>
      <c r="Q268" s="113">
        <f t="shared" si="1282"/>
        <v>0</v>
      </c>
      <c r="R268" s="113">
        <f t="shared" si="1282"/>
        <v>0</v>
      </c>
      <c r="S268" s="113">
        <f t="shared" si="1282"/>
        <v>0</v>
      </c>
      <c r="T268" s="113">
        <f t="shared" si="1282"/>
        <v>0</v>
      </c>
      <c r="U268" s="115">
        <f t="shared" si="1282"/>
        <v>0</v>
      </c>
      <c r="V268" s="115">
        <f t="shared" si="1282"/>
        <v>0</v>
      </c>
      <c r="W268" s="115">
        <f t="shared" si="1282"/>
        <v>0</v>
      </c>
      <c r="X268" s="113">
        <f t="shared" si="1282"/>
        <v>0</v>
      </c>
      <c r="Y268" s="113">
        <f t="shared" si="1282"/>
        <v>0</v>
      </c>
      <c r="Z268" s="113">
        <f t="shared" si="1282"/>
        <v>0</v>
      </c>
      <c r="AA268" s="113">
        <f t="shared" si="1282"/>
        <v>0</v>
      </c>
      <c r="AB268" s="113">
        <f t="shared" si="1282"/>
        <v>0</v>
      </c>
      <c r="AC268" s="113">
        <f t="shared" si="1282"/>
        <v>0</v>
      </c>
      <c r="AD268" s="113">
        <f t="shared" si="1282"/>
        <v>0</v>
      </c>
      <c r="AE268" s="113">
        <f t="shared" si="1282"/>
        <v>0</v>
      </c>
      <c r="AF268" s="113">
        <f t="shared" si="1282"/>
        <v>0</v>
      </c>
      <c r="AG268" s="113">
        <f t="shared" si="1282"/>
        <v>0</v>
      </c>
      <c r="AH268" s="113">
        <f t="shared" si="1282"/>
        <v>0</v>
      </c>
      <c r="AI268" s="113">
        <f t="shared" si="1282"/>
        <v>0</v>
      </c>
      <c r="AJ268" s="113">
        <f t="shared" si="1282"/>
        <v>0</v>
      </c>
      <c r="AK268" s="113">
        <f t="shared" si="1282"/>
        <v>0</v>
      </c>
      <c r="AL268" s="113">
        <f t="shared" si="1282"/>
        <v>0</v>
      </c>
      <c r="AM268" s="113">
        <f t="shared" si="1282"/>
        <v>0</v>
      </c>
      <c r="AN268" s="113">
        <f t="shared" si="1282"/>
        <v>0</v>
      </c>
      <c r="AO268" s="113">
        <f t="shared" si="1282"/>
        <v>0</v>
      </c>
      <c r="AP268" s="113">
        <f t="shared" si="1282"/>
        <v>0</v>
      </c>
      <c r="AQ268" s="113">
        <f t="shared" si="1282"/>
        <v>0</v>
      </c>
      <c r="AR268" s="113">
        <f t="shared" si="1282"/>
        <v>0</v>
      </c>
      <c r="AS268" s="113">
        <f t="shared" si="1282"/>
        <v>0</v>
      </c>
      <c r="AT268" s="113">
        <f t="shared" si="1282"/>
        <v>0</v>
      </c>
      <c r="AU268" s="113">
        <f t="shared" si="1282"/>
        <v>0</v>
      </c>
      <c r="AV268" s="113">
        <f t="shared" si="1282"/>
        <v>0</v>
      </c>
      <c r="AW268" s="113">
        <f t="shared" si="1282"/>
        <v>0</v>
      </c>
      <c r="AX268" s="113">
        <f t="shared" si="1282"/>
        <v>0</v>
      </c>
      <c r="AY268" s="113">
        <f t="shared" si="1282"/>
        <v>0</v>
      </c>
      <c r="AZ268" s="113">
        <f t="shared" si="1282"/>
        <v>0</v>
      </c>
      <c r="BA268" s="113">
        <f t="shared" si="1282"/>
        <v>0</v>
      </c>
      <c r="BB268" s="113">
        <f t="shared" si="1282"/>
        <v>0</v>
      </c>
      <c r="BC268" s="113">
        <f t="shared" si="1282"/>
        <v>0</v>
      </c>
      <c r="BD268" s="113">
        <f t="shared" si="1282"/>
        <v>0</v>
      </c>
      <c r="BE268" s="113">
        <f t="shared" si="1282"/>
        <v>0</v>
      </c>
      <c r="BF268" s="113">
        <f t="shared" si="1282"/>
        <v>0</v>
      </c>
      <c r="BG268" s="113">
        <f t="shared" si="1282"/>
        <v>0</v>
      </c>
      <c r="BH268" s="113">
        <f t="shared" si="1282"/>
        <v>0</v>
      </c>
      <c r="BI268" s="113">
        <f t="shared" si="1282"/>
        <v>0</v>
      </c>
      <c r="BJ268" s="113">
        <f t="shared" si="1282"/>
        <v>0</v>
      </c>
      <c r="BK268" s="113">
        <f t="shared" si="1282"/>
        <v>0</v>
      </c>
      <c r="BL268" s="113">
        <f t="shared" si="1282"/>
        <v>0</v>
      </c>
      <c r="BM268" s="113">
        <f t="shared" si="1282"/>
        <v>0</v>
      </c>
      <c r="BN268" s="113">
        <f t="shared" si="1282"/>
        <v>0</v>
      </c>
      <c r="BO268" s="113">
        <f t="shared" si="1282"/>
        <v>0</v>
      </c>
      <c r="BP268" s="113">
        <f t="shared" si="1282"/>
        <v>0</v>
      </c>
      <c r="BQ268" s="113">
        <f t="shared" si="1282"/>
        <v>0</v>
      </c>
      <c r="BR268" s="113">
        <f t="shared" si="1282"/>
        <v>0</v>
      </c>
      <c r="BS268" s="113">
        <f t="shared" si="1282"/>
        <v>0</v>
      </c>
      <c r="BT268" s="113">
        <f t="shared" si="1282"/>
        <v>0</v>
      </c>
      <c r="BU268" s="113">
        <f t="shared" si="1282"/>
        <v>0</v>
      </c>
      <c r="BV268" s="113">
        <f t="shared" si="1282"/>
        <v>0</v>
      </c>
      <c r="BW268" s="113">
        <f t="shared" si="1282"/>
        <v>0</v>
      </c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</row>
    <row r="269" spans="1:85" ht="15.75" customHeight="1">
      <c r="A269" s="188"/>
      <c r="B269" s="189"/>
      <c r="C269" s="190"/>
      <c r="D269" s="191" t="s">
        <v>570</v>
      </c>
      <c r="E269" s="192">
        <f t="shared" ref="E269:H269" si="1283">SUM(E270:E274)</f>
        <v>23144.32</v>
      </c>
      <c r="F269" s="192">
        <f t="shared" si="1283"/>
        <v>0</v>
      </c>
      <c r="G269" s="192">
        <f t="shared" si="1283"/>
        <v>23144.32</v>
      </c>
      <c r="H269" s="192">
        <f t="shared" si="1283"/>
        <v>0</v>
      </c>
      <c r="I269" s="193">
        <f t="shared" si="1185"/>
        <v>0</v>
      </c>
      <c r="J269" s="193">
        <f t="shared" si="1186"/>
        <v>0</v>
      </c>
      <c r="K269" s="192">
        <f t="shared" ref="K269:BW269" si="1284">SUM(K270:K274)</f>
        <v>0</v>
      </c>
      <c r="L269" s="192">
        <f t="shared" si="1284"/>
        <v>0</v>
      </c>
      <c r="M269" s="192">
        <f t="shared" si="1284"/>
        <v>0</v>
      </c>
      <c r="N269" s="192">
        <f t="shared" si="1284"/>
        <v>0</v>
      </c>
      <c r="O269" s="192">
        <f t="shared" si="1284"/>
        <v>0</v>
      </c>
      <c r="P269" s="192">
        <f t="shared" si="1284"/>
        <v>0</v>
      </c>
      <c r="Q269" s="192">
        <f t="shared" si="1284"/>
        <v>0</v>
      </c>
      <c r="R269" s="192">
        <f t="shared" si="1284"/>
        <v>0</v>
      </c>
      <c r="S269" s="192">
        <f t="shared" si="1284"/>
        <v>0</v>
      </c>
      <c r="T269" s="192">
        <f t="shared" si="1284"/>
        <v>0</v>
      </c>
      <c r="U269" s="194">
        <f t="shared" si="1284"/>
        <v>0</v>
      </c>
      <c r="V269" s="194">
        <f t="shared" si="1284"/>
        <v>0</v>
      </c>
      <c r="W269" s="194">
        <f t="shared" si="1284"/>
        <v>0</v>
      </c>
      <c r="X269" s="192">
        <f t="shared" si="1284"/>
        <v>0</v>
      </c>
      <c r="Y269" s="192">
        <f t="shared" si="1284"/>
        <v>0</v>
      </c>
      <c r="Z269" s="192">
        <f t="shared" si="1284"/>
        <v>0</v>
      </c>
      <c r="AA269" s="192">
        <f t="shared" si="1284"/>
        <v>0</v>
      </c>
      <c r="AB269" s="192">
        <f t="shared" si="1284"/>
        <v>0</v>
      </c>
      <c r="AC269" s="192">
        <f t="shared" si="1284"/>
        <v>0</v>
      </c>
      <c r="AD269" s="192">
        <f t="shared" si="1284"/>
        <v>0</v>
      </c>
      <c r="AE269" s="192">
        <f t="shared" si="1284"/>
        <v>0</v>
      </c>
      <c r="AF269" s="192">
        <f t="shared" si="1284"/>
        <v>0</v>
      </c>
      <c r="AG269" s="192">
        <f t="shared" si="1284"/>
        <v>0</v>
      </c>
      <c r="AH269" s="192">
        <f t="shared" si="1284"/>
        <v>0</v>
      </c>
      <c r="AI269" s="192">
        <f t="shared" si="1284"/>
        <v>0</v>
      </c>
      <c r="AJ269" s="192">
        <f t="shared" si="1284"/>
        <v>0</v>
      </c>
      <c r="AK269" s="192">
        <f t="shared" si="1284"/>
        <v>0</v>
      </c>
      <c r="AL269" s="192">
        <f t="shared" si="1284"/>
        <v>0</v>
      </c>
      <c r="AM269" s="192">
        <f t="shared" si="1284"/>
        <v>0</v>
      </c>
      <c r="AN269" s="192">
        <f t="shared" si="1284"/>
        <v>0</v>
      </c>
      <c r="AO269" s="192">
        <f t="shared" si="1284"/>
        <v>0</v>
      </c>
      <c r="AP269" s="192">
        <f t="shared" si="1284"/>
        <v>0</v>
      </c>
      <c r="AQ269" s="192">
        <f t="shared" si="1284"/>
        <v>0</v>
      </c>
      <c r="AR269" s="192">
        <f t="shared" si="1284"/>
        <v>0</v>
      </c>
      <c r="AS269" s="192">
        <f t="shared" si="1284"/>
        <v>0</v>
      </c>
      <c r="AT269" s="192">
        <f t="shared" si="1284"/>
        <v>0</v>
      </c>
      <c r="AU269" s="192">
        <f t="shared" si="1284"/>
        <v>0</v>
      </c>
      <c r="AV269" s="192">
        <f t="shared" si="1284"/>
        <v>0</v>
      </c>
      <c r="AW269" s="192">
        <f t="shared" si="1284"/>
        <v>0</v>
      </c>
      <c r="AX269" s="192">
        <f t="shared" si="1284"/>
        <v>0</v>
      </c>
      <c r="AY269" s="192">
        <f t="shared" si="1284"/>
        <v>0</v>
      </c>
      <c r="AZ269" s="192">
        <f t="shared" si="1284"/>
        <v>0</v>
      </c>
      <c r="BA269" s="192">
        <f t="shared" si="1284"/>
        <v>0</v>
      </c>
      <c r="BB269" s="192">
        <f t="shared" si="1284"/>
        <v>0</v>
      </c>
      <c r="BC269" s="192">
        <f t="shared" si="1284"/>
        <v>0</v>
      </c>
      <c r="BD269" s="192">
        <f t="shared" si="1284"/>
        <v>0</v>
      </c>
      <c r="BE269" s="192">
        <f t="shared" si="1284"/>
        <v>0</v>
      </c>
      <c r="BF269" s="192">
        <f t="shared" si="1284"/>
        <v>0</v>
      </c>
      <c r="BG269" s="192">
        <f t="shared" si="1284"/>
        <v>0</v>
      </c>
      <c r="BH269" s="192">
        <f t="shared" si="1284"/>
        <v>0</v>
      </c>
      <c r="BI269" s="192">
        <f t="shared" si="1284"/>
        <v>0</v>
      </c>
      <c r="BJ269" s="192">
        <f t="shared" si="1284"/>
        <v>0</v>
      </c>
      <c r="BK269" s="192">
        <f t="shared" si="1284"/>
        <v>0</v>
      </c>
      <c r="BL269" s="192">
        <f t="shared" si="1284"/>
        <v>0</v>
      </c>
      <c r="BM269" s="192">
        <f t="shared" si="1284"/>
        <v>0</v>
      </c>
      <c r="BN269" s="192">
        <f t="shared" si="1284"/>
        <v>0</v>
      </c>
      <c r="BO269" s="192">
        <f t="shared" si="1284"/>
        <v>0</v>
      </c>
      <c r="BP269" s="192">
        <f t="shared" si="1284"/>
        <v>0</v>
      </c>
      <c r="BQ269" s="192">
        <f t="shared" si="1284"/>
        <v>0</v>
      </c>
      <c r="BR269" s="192">
        <f t="shared" si="1284"/>
        <v>0</v>
      </c>
      <c r="BS269" s="192">
        <f t="shared" si="1284"/>
        <v>0</v>
      </c>
      <c r="BT269" s="192">
        <f t="shared" si="1284"/>
        <v>0</v>
      </c>
      <c r="BU269" s="192">
        <f t="shared" si="1284"/>
        <v>0</v>
      </c>
      <c r="BV269" s="192">
        <f t="shared" si="1284"/>
        <v>0</v>
      </c>
      <c r="BW269" s="192">
        <f t="shared" si="1284"/>
        <v>0</v>
      </c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</row>
    <row r="270" spans="1:85" ht="15.75" customHeight="1">
      <c r="A270" s="52"/>
      <c r="B270" s="66"/>
      <c r="C270" s="54" t="s">
        <v>117</v>
      </c>
      <c r="D270" s="55" t="s">
        <v>118</v>
      </c>
      <c r="E270" s="56">
        <v>2000</v>
      </c>
      <c r="F270" s="56">
        <v>0</v>
      </c>
      <c r="G270" s="56">
        <f t="shared" ref="G270:G274" si="1285">E270-F270</f>
        <v>2000</v>
      </c>
      <c r="H270" s="56"/>
      <c r="I270" s="57">
        <f t="shared" si="1185"/>
        <v>0</v>
      </c>
      <c r="J270" s="57">
        <f t="shared" si="1186"/>
        <v>0</v>
      </c>
      <c r="K270" s="117"/>
      <c r="L270" s="59"/>
      <c r="M270" s="59"/>
      <c r="N270" s="59"/>
      <c r="O270" s="61">
        <f t="shared" ref="O270:Q270" si="1286">AA270+AD270+AG270+AJ270+AM270+AP270+AS270+AV270+AY270+BB270+BE270+BH270</f>
        <v>0</v>
      </c>
      <c r="P270" s="61">
        <f t="shared" si="1286"/>
        <v>0</v>
      </c>
      <c r="Q270" s="61">
        <f t="shared" si="1286"/>
        <v>0</v>
      </c>
      <c r="R270" s="62">
        <f t="shared" ref="R270:T270" si="1287">IF(BK270=0,SUM(AA270+AD270+AG270+AJ270+AM270+AP270+AS270+AV270+AY270+BB270+BE270+BH270),BK270)</f>
        <v>0</v>
      </c>
      <c r="S270" s="62">
        <f t="shared" si="1287"/>
        <v>0</v>
      </c>
      <c r="T270" s="62">
        <f t="shared" si="1287"/>
        <v>0</v>
      </c>
      <c r="U270" s="63">
        <f t="shared" ref="U270:U274" si="1288">K270-O270</f>
        <v>0</v>
      </c>
      <c r="V270" s="63">
        <f t="shared" ref="V270:V274" si="1289">L270-P270-M270</f>
        <v>0</v>
      </c>
      <c r="W270" s="63">
        <f t="shared" ref="W270:W274" si="1290">N270-Q270</f>
        <v>0</v>
      </c>
      <c r="X270" s="64">
        <f t="shared" ref="X270:Y270" si="1291">IF(O270&gt;0,O270/K270,0)</f>
        <v>0</v>
      </c>
      <c r="Y270" s="64">
        <f t="shared" si="1291"/>
        <v>0</v>
      </c>
      <c r="Z270" s="64">
        <f t="shared" ref="Z270:Z274" si="1292">IF(Q270&gt;0,Q270/N270,0)</f>
        <v>0</v>
      </c>
      <c r="AA270" s="58"/>
      <c r="AB270" s="58"/>
      <c r="AC270" s="58"/>
      <c r="AD270" s="58"/>
      <c r="AE270" s="65"/>
      <c r="AF270" s="65"/>
      <c r="AG270" s="65"/>
      <c r="AH270" s="65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L270" s="58"/>
      <c r="BM270" s="58"/>
      <c r="BN270" s="326">
        <f t="shared" ref="BN270" si="1293">IF(O270-BK270&gt;0,O270-BK270,0)</f>
        <v>0</v>
      </c>
      <c r="BO270" s="327">
        <f t="shared" ref="BO270" si="1294">IF(Q270-BM270&gt;0,Q270-BM270,0)</f>
        <v>0</v>
      </c>
      <c r="BP270" s="326">
        <f t="shared" ref="BP270" si="1295">IF(BN270+BO270&gt;0,BN270+BO270,0)</f>
        <v>0</v>
      </c>
      <c r="BQ270" s="326">
        <f t="shared" ref="BQ270" si="1296">IF(U270=0,0,U270)</f>
        <v>0</v>
      </c>
      <c r="BR270" s="326">
        <f t="shared" ref="BR270" si="1297">IF(W270=0,0,W270)</f>
        <v>0</v>
      </c>
      <c r="BS270" s="326">
        <f t="shared" ref="BS270" si="1298">IF(BQ270+BR270&gt;0,BQ270+BR270,0)</f>
        <v>0</v>
      </c>
      <c r="BT270" s="326">
        <f t="shared" ref="BT270" si="1299">IF(V270&gt;0,V270,0)</f>
        <v>0</v>
      </c>
      <c r="BU270" s="326">
        <f t="shared" ref="BU270" si="1300">IF(BP270=0,0,BP270)</f>
        <v>0</v>
      </c>
      <c r="BV270" s="326">
        <f t="shared" ref="BV270" si="1301">IF(BS270=0,0,BS270)</f>
        <v>0</v>
      </c>
      <c r="BW270" s="326">
        <f t="shared" ref="BW270" si="1302">IF(BP270+BT270&gt;0,BP270+BT270,0)</f>
        <v>0</v>
      </c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</row>
    <row r="271" spans="1:85" ht="15.75" customHeight="1">
      <c r="A271" s="52"/>
      <c r="B271" s="66"/>
      <c r="C271" s="54" t="s">
        <v>134</v>
      </c>
      <c r="D271" s="55" t="s">
        <v>135</v>
      </c>
      <c r="E271" s="56">
        <v>3000</v>
      </c>
      <c r="F271" s="56"/>
      <c r="G271" s="56">
        <f t="shared" si="1285"/>
        <v>3000</v>
      </c>
      <c r="H271" s="56"/>
      <c r="I271" s="57">
        <f t="shared" si="1185"/>
        <v>0</v>
      </c>
      <c r="J271" s="57">
        <f t="shared" si="1186"/>
        <v>0</v>
      </c>
      <c r="K271" s="58"/>
      <c r="L271" s="59"/>
      <c r="M271" s="59"/>
      <c r="N271" s="59"/>
      <c r="O271" s="61">
        <f t="shared" ref="O271:Q271" si="1303">AA271+AD271+AG271+AJ271+AM271+AP271+AS271+AV271+AY271+BB271+BE271+BH271</f>
        <v>0</v>
      </c>
      <c r="P271" s="61">
        <f t="shared" si="1303"/>
        <v>0</v>
      </c>
      <c r="Q271" s="61">
        <f t="shared" si="1303"/>
        <v>0</v>
      </c>
      <c r="R271" s="62">
        <f t="shared" ref="R271:T271" si="1304">IF(BK271=0,SUM(AA271+AD271+AG271+AJ271+AM271+AP271+AS271+AV271+AY271+BB271+BE271+BH271),BK271)</f>
        <v>0</v>
      </c>
      <c r="S271" s="62">
        <f t="shared" si="1304"/>
        <v>0</v>
      </c>
      <c r="T271" s="62">
        <f t="shared" si="1304"/>
        <v>0</v>
      </c>
      <c r="U271" s="63">
        <f t="shared" si="1288"/>
        <v>0</v>
      </c>
      <c r="V271" s="63">
        <f t="shared" si="1289"/>
        <v>0</v>
      </c>
      <c r="W271" s="63">
        <f t="shared" si="1290"/>
        <v>0</v>
      </c>
      <c r="X271" s="64">
        <f t="shared" ref="X271:Y271" si="1305">IF(O271&gt;0,O271/K271,0)</f>
        <v>0</v>
      </c>
      <c r="Y271" s="64">
        <f t="shared" si="1305"/>
        <v>0</v>
      </c>
      <c r="Z271" s="64">
        <f t="shared" si="1292"/>
        <v>0</v>
      </c>
      <c r="AA271" s="58"/>
      <c r="AB271" s="58"/>
      <c r="AC271" s="58"/>
      <c r="AD271" s="58"/>
      <c r="AE271" s="65"/>
      <c r="AF271" s="65"/>
      <c r="AG271" s="65"/>
      <c r="AH271" s="65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326">
        <f t="shared" ref="BN271:BN274" si="1306">IF(O271-BK271&gt;0,O271-BK271,0)</f>
        <v>0</v>
      </c>
      <c r="BO271" s="327">
        <f t="shared" ref="BO271:BO274" si="1307">IF(Q271-BM271&gt;0,Q271-BM271,0)</f>
        <v>0</v>
      </c>
      <c r="BP271" s="326">
        <f t="shared" ref="BP271:BP274" si="1308">IF(BN271+BO271&gt;0,BN271+BO271,0)</f>
        <v>0</v>
      </c>
      <c r="BQ271" s="326">
        <f t="shared" ref="BQ271:BQ274" si="1309">IF(U271=0,0,U271)</f>
        <v>0</v>
      </c>
      <c r="BR271" s="326">
        <f t="shared" ref="BR271:BR274" si="1310">IF(W271=0,0,W271)</f>
        <v>0</v>
      </c>
      <c r="BS271" s="326">
        <f t="shared" ref="BS271:BS274" si="1311">IF(BQ271+BR271&gt;0,BQ271+BR271,0)</f>
        <v>0</v>
      </c>
      <c r="BT271" s="326">
        <f t="shared" ref="BT271:BT274" si="1312">IF(V271&gt;0,V271,0)</f>
        <v>0</v>
      </c>
      <c r="BU271" s="326">
        <f t="shared" ref="BU271:BU274" si="1313">IF(BP271=0,0,BP271)</f>
        <v>0</v>
      </c>
      <c r="BV271" s="326">
        <f t="shared" ref="BV271:BV274" si="1314">IF(BS271=0,0,BS271)</f>
        <v>0</v>
      </c>
      <c r="BW271" s="326">
        <f t="shared" ref="BW271:BW274" si="1315">IF(BP271+BT271&gt;0,BP271+BT271,0)</f>
        <v>0</v>
      </c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</row>
    <row r="272" spans="1:85" ht="15.75" customHeight="1">
      <c r="A272" s="52"/>
      <c r="B272" s="66"/>
      <c r="C272" s="54" t="s">
        <v>121</v>
      </c>
      <c r="D272" s="55" t="s">
        <v>122</v>
      </c>
      <c r="E272" s="56">
        <v>6000</v>
      </c>
      <c r="F272" s="56"/>
      <c r="G272" s="56">
        <f t="shared" si="1285"/>
        <v>6000</v>
      </c>
      <c r="H272" s="56"/>
      <c r="I272" s="57">
        <f t="shared" si="1185"/>
        <v>0</v>
      </c>
      <c r="J272" s="57">
        <f t="shared" si="1186"/>
        <v>0</v>
      </c>
      <c r="K272" s="58"/>
      <c r="L272" s="59"/>
      <c r="M272" s="59"/>
      <c r="N272" s="59"/>
      <c r="O272" s="61">
        <f t="shared" ref="O272:Q272" si="1316">AA272+AD272+AG272+AJ272+AM272+AP272+AS272+AV272+AY272+BB272+BE272+BH272</f>
        <v>0</v>
      </c>
      <c r="P272" s="61">
        <f t="shared" si="1316"/>
        <v>0</v>
      </c>
      <c r="Q272" s="61">
        <f t="shared" si="1316"/>
        <v>0</v>
      </c>
      <c r="R272" s="62">
        <f t="shared" ref="R272:T272" si="1317">IF(BK272=0,SUM(AA272+AD272+AG272+AJ272+AM272+AP272+AS272+AV272+AY272+BB272+BE272+BH272),BK272)</f>
        <v>0</v>
      </c>
      <c r="S272" s="62">
        <f t="shared" si="1317"/>
        <v>0</v>
      </c>
      <c r="T272" s="62">
        <f t="shared" si="1317"/>
        <v>0</v>
      </c>
      <c r="U272" s="63">
        <f t="shared" si="1288"/>
        <v>0</v>
      </c>
      <c r="V272" s="63">
        <f t="shared" si="1289"/>
        <v>0</v>
      </c>
      <c r="W272" s="63">
        <f t="shared" si="1290"/>
        <v>0</v>
      </c>
      <c r="X272" s="64">
        <f t="shared" ref="X272:Y272" si="1318">IF(O272&gt;0,O272/K272,0)</f>
        <v>0</v>
      </c>
      <c r="Y272" s="64">
        <f t="shared" si="1318"/>
        <v>0</v>
      </c>
      <c r="Z272" s="64">
        <f t="shared" si="1292"/>
        <v>0</v>
      </c>
      <c r="AA272" s="58"/>
      <c r="AB272" s="58"/>
      <c r="AC272" s="58"/>
      <c r="AD272" s="58"/>
      <c r="AE272" s="65"/>
      <c r="AF272" s="65"/>
      <c r="AG272" s="65"/>
      <c r="AH272" s="65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L272" s="58"/>
      <c r="BM272" s="58"/>
      <c r="BN272" s="326">
        <f t="shared" si="1306"/>
        <v>0</v>
      </c>
      <c r="BO272" s="327">
        <f t="shared" si="1307"/>
        <v>0</v>
      </c>
      <c r="BP272" s="326">
        <f t="shared" si="1308"/>
        <v>0</v>
      </c>
      <c r="BQ272" s="326">
        <f t="shared" si="1309"/>
        <v>0</v>
      </c>
      <c r="BR272" s="326">
        <f t="shared" si="1310"/>
        <v>0</v>
      </c>
      <c r="BS272" s="326">
        <f t="shared" si="1311"/>
        <v>0</v>
      </c>
      <c r="BT272" s="326">
        <f t="shared" si="1312"/>
        <v>0</v>
      </c>
      <c r="BU272" s="326">
        <f t="shared" si="1313"/>
        <v>0</v>
      </c>
      <c r="BV272" s="326">
        <f t="shared" si="1314"/>
        <v>0</v>
      </c>
      <c r="BW272" s="326">
        <f t="shared" si="1315"/>
        <v>0</v>
      </c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</row>
    <row r="273" spans="1:85" ht="15.75" customHeight="1">
      <c r="A273" s="52"/>
      <c r="B273" s="66"/>
      <c r="C273" s="54" t="s">
        <v>359</v>
      </c>
      <c r="D273" s="91" t="s">
        <v>360</v>
      </c>
      <c r="E273" s="56">
        <v>10000</v>
      </c>
      <c r="F273" s="56"/>
      <c r="G273" s="56">
        <f t="shared" si="1285"/>
        <v>10000</v>
      </c>
      <c r="H273" s="56"/>
      <c r="I273" s="57">
        <f t="shared" si="1185"/>
        <v>0</v>
      </c>
      <c r="J273" s="57">
        <f t="shared" si="1186"/>
        <v>0</v>
      </c>
      <c r="K273" s="58"/>
      <c r="L273" s="59"/>
      <c r="M273" s="59"/>
      <c r="N273" s="59"/>
      <c r="O273" s="61">
        <f t="shared" ref="O273:Q273" si="1319">AA273+AD273+AG273+AJ273+AM273+AP273+AS273+AV273+AY273+BB273+BE273+BH273</f>
        <v>0</v>
      </c>
      <c r="P273" s="61">
        <f t="shared" si="1319"/>
        <v>0</v>
      </c>
      <c r="Q273" s="61">
        <f t="shared" si="1319"/>
        <v>0</v>
      </c>
      <c r="R273" s="62">
        <f t="shared" ref="R273:T273" si="1320">IF(BK273=0,SUM(AA273+AD273+AG273+AJ273+AM273+AP273+AS273+AV273+AY273+BB273+BE273+BH273),BK273)</f>
        <v>0</v>
      </c>
      <c r="S273" s="62">
        <f t="shared" si="1320"/>
        <v>0</v>
      </c>
      <c r="T273" s="62">
        <f t="shared" si="1320"/>
        <v>0</v>
      </c>
      <c r="U273" s="63">
        <f t="shared" si="1288"/>
        <v>0</v>
      </c>
      <c r="V273" s="63">
        <f t="shared" si="1289"/>
        <v>0</v>
      </c>
      <c r="W273" s="63">
        <f t="shared" si="1290"/>
        <v>0</v>
      </c>
      <c r="X273" s="64">
        <f t="shared" ref="X273:Y273" si="1321">IF(O273&gt;0,O273/K273,0)</f>
        <v>0</v>
      </c>
      <c r="Y273" s="64">
        <f t="shared" si="1321"/>
        <v>0</v>
      </c>
      <c r="Z273" s="64">
        <f t="shared" si="1292"/>
        <v>0</v>
      </c>
      <c r="AA273" s="58"/>
      <c r="AB273" s="58"/>
      <c r="AC273" s="58"/>
      <c r="AD273" s="58"/>
      <c r="AE273" s="65"/>
      <c r="AF273" s="65"/>
      <c r="AG273" s="65"/>
      <c r="AH273" s="65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326">
        <f t="shared" si="1306"/>
        <v>0</v>
      </c>
      <c r="BO273" s="327">
        <f t="shared" si="1307"/>
        <v>0</v>
      </c>
      <c r="BP273" s="326">
        <f t="shared" si="1308"/>
        <v>0</v>
      </c>
      <c r="BQ273" s="326">
        <f t="shared" si="1309"/>
        <v>0</v>
      </c>
      <c r="BR273" s="326">
        <f t="shared" si="1310"/>
        <v>0</v>
      </c>
      <c r="BS273" s="326">
        <f t="shared" si="1311"/>
        <v>0</v>
      </c>
      <c r="BT273" s="326">
        <f t="shared" si="1312"/>
        <v>0</v>
      </c>
      <c r="BU273" s="326">
        <f t="shared" si="1313"/>
        <v>0</v>
      </c>
      <c r="BV273" s="326">
        <f t="shared" si="1314"/>
        <v>0</v>
      </c>
      <c r="BW273" s="326">
        <f t="shared" si="1315"/>
        <v>0</v>
      </c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</row>
    <row r="274" spans="1:85" ht="15.75" customHeight="1">
      <c r="A274" s="52"/>
      <c r="B274" s="66"/>
      <c r="C274" s="54" t="s">
        <v>361</v>
      </c>
      <c r="D274" s="95" t="s">
        <v>571</v>
      </c>
      <c r="E274" s="96">
        <v>2144.3200000000002</v>
      </c>
      <c r="F274" s="96"/>
      <c r="G274" s="56">
        <f t="shared" si="1285"/>
        <v>2144.3200000000002</v>
      </c>
      <c r="H274" s="56"/>
      <c r="I274" s="57">
        <f t="shared" si="1185"/>
        <v>0</v>
      </c>
      <c r="J274" s="57">
        <f t="shared" si="1186"/>
        <v>0</v>
      </c>
      <c r="K274" s="58"/>
      <c r="L274" s="59"/>
      <c r="M274" s="59"/>
      <c r="N274" s="59"/>
      <c r="O274" s="61">
        <f t="shared" ref="O274:Q274" si="1322">AA274+AD274+AG274+AJ274+AM274+AP274+AS274+AV274+AY274+BB274+BE274+BH274</f>
        <v>0</v>
      </c>
      <c r="P274" s="61">
        <f t="shared" si="1322"/>
        <v>0</v>
      </c>
      <c r="Q274" s="61">
        <f t="shared" si="1322"/>
        <v>0</v>
      </c>
      <c r="R274" s="62">
        <f t="shared" ref="R274:T274" si="1323">IF(BK274=0,SUM(AA274+AD274+AG274+AJ274+AM274+AP274+AS274+AV274+AY274+BB274+BE274+BH274),BK274)</f>
        <v>0</v>
      </c>
      <c r="S274" s="62">
        <f t="shared" si="1323"/>
        <v>0</v>
      </c>
      <c r="T274" s="62">
        <f t="shared" si="1323"/>
        <v>0</v>
      </c>
      <c r="U274" s="63">
        <f t="shared" si="1288"/>
        <v>0</v>
      </c>
      <c r="V274" s="63">
        <f t="shared" si="1289"/>
        <v>0</v>
      </c>
      <c r="W274" s="63">
        <f t="shared" si="1290"/>
        <v>0</v>
      </c>
      <c r="X274" s="64">
        <f t="shared" ref="X274:Y274" si="1324">IF(O274&gt;0,O274/K274,0)</f>
        <v>0</v>
      </c>
      <c r="Y274" s="64">
        <f t="shared" si="1324"/>
        <v>0</v>
      </c>
      <c r="Z274" s="64">
        <f t="shared" si="1292"/>
        <v>0</v>
      </c>
      <c r="AA274" s="58"/>
      <c r="AB274" s="58"/>
      <c r="AC274" s="58"/>
      <c r="AD274" s="58"/>
      <c r="AE274" s="65"/>
      <c r="AF274" s="65"/>
      <c r="AG274" s="65"/>
      <c r="AH274" s="65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L274" s="58"/>
      <c r="BM274" s="58"/>
      <c r="BN274" s="326">
        <f t="shared" si="1306"/>
        <v>0</v>
      </c>
      <c r="BO274" s="327">
        <f t="shared" si="1307"/>
        <v>0</v>
      </c>
      <c r="BP274" s="326">
        <f t="shared" si="1308"/>
        <v>0</v>
      </c>
      <c r="BQ274" s="326">
        <f t="shared" si="1309"/>
        <v>0</v>
      </c>
      <c r="BR274" s="326">
        <f t="shared" si="1310"/>
        <v>0</v>
      </c>
      <c r="BS274" s="326">
        <f t="shared" si="1311"/>
        <v>0</v>
      </c>
      <c r="BT274" s="326">
        <f t="shared" si="1312"/>
        <v>0</v>
      </c>
      <c r="BU274" s="326">
        <f t="shared" si="1313"/>
        <v>0</v>
      </c>
      <c r="BV274" s="326">
        <f t="shared" si="1314"/>
        <v>0</v>
      </c>
      <c r="BW274" s="326">
        <f t="shared" si="1315"/>
        <v>0</v>
      </c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</row>
    <row r="275" spans="1:85" ht="15.75" customHeight="1">
      <c r="A275" s="188"/>
      <c r="B275" s="189"/>
      <c r="C275" s="190"/>
      <c r="D275" s="191" t="s">
        <v>572</v>
      </c>
      <c r="E275" s="192">
        <f t="shared" ref="E275:H275" si="1325">SUM(E276:E280)</f>
        <v>23144.33</v>
      </c>
      <c r="F275" s="192">
        <f t="shared" si="1325"/>
        <v>0</v>
      </c>
      <c r="G275" s="192">
        <f t="shared" si="1325"/>
        <v>23144.33</v>
      </c>
      <c r="H275" s="192">
        <f t="shared" si="1325"/>
        <v>0</v>
      </c>
      <c r="I275" s="193">
        <f t="shared" si="1185"/>
        <v>0</v>
      </c>
      <c r="J275" s="193">
        <f t="shared" si="1186"/>
        <v>0</v>
      </c>
      <c r="K275" s="192">
        <f t="shared" ref="K275:BW275" si="1326">SUM(K276:K280)</f>
        <v>0</v>
      </c>
      <c r="L275" s="192">
        <f t="shared" si="1326"/>
        <v>0</v>
      </c>
      <c r="M275" s="192">
        <f t="shared" si="1326"/>
        <v>0</v>
      </c>
      <c r="N275" s="192">
        <f t="shared" si="1326"/>
        <v>0</v>
      </c>
      <c r="O275" s="192">
        <f t="shared" si="1326"/>
        <v>0</v>
      </c>
      <c r="P275" s="192">
        <f t="shared" si="1326"/>
        <v>0</v>
      </c>
      <c r="Q275" s="192">
        <f t="shared" si="1326"/>
        <v>0</v>
      </c>
      <c r="R275" s="192">
        <f t="shared" si="1326"/>
        <v>0</v>
      </c>
      <c r="S275" s="192">
        <f t="shared" si="1326"/>
        <v>0</v>
      </c>
      <c r="T275" s="192">
        <f t="shared" si="1326"/>
        <v>0</v>
      </c>
      <c r="U275" s="194">
        <f t="shared" si="1326"/>
        <v>0</v>
      </c>
      <c r="V275" s="194">
        <f t="shared" si="1326"/>
        <v>0</v>
      </c>
      <c r="W275" s="194">
        <f t="shared" si="1326"/>
        <v>0</v>
      </c>
      <c r="X275" s="192">
        <f t="shared" si="1326"/>
        <v>0</v>
      </c>
      <c r="Y275" s="192">
        <f t="shared" si="1326"/>
        <v>0</v>
      </c>
      <c r="Z275" s="192">
        <f t="shared" si="1326"/>
        <v>0</v>
      </c>
      <c r="AA275" s="192">
        <f t="shared" si="1326"/>
        <v>0</v>
      </c>
      <c r="AB275" s="192">
        <f t="shared" si="1326"/>
        <v>0</v>
      </c>
      <c r="AC275" s="192">
        <f t="shared" si="1326"/>
        <v>0</v>
      </c>
      <c r="AD275" s="192">
        <f t="shared" si="1326"/>
        <v>0</v>
      </c>
      <c r="AE275" s="192">
        <f t="shared" si="1326"/>
        <v>0</v>
      </c>
      <c r="AF275" s="192">
        <f t="shared" si="1326"/>
        <v>0</v>
      </c>
      <c r="AG275" s="192">
        <f t="shared" si="1326"/>
        <v>0</v>
      </c>
      <c r="AH275" s="192">
        <f t="shared" si="1326"/>
        <v>0</v>
      </c>
      <c r="AI275" s="192">
        <f t="shared" si="1326"/>
        <v>0</v>
      </c>
      <c r="AJ275" s="192">
        <f t="shared" si="1326"/>
        <v>0</v>
      </c>
      <c r="AK275" s="192">
        <f t="shared" si="1326"/>
        <v>0</v>
      </c>
      <c r="AL275" s="192">
        <f t="shared" si="1326"/>
        <v>0</v>
      </c>
      <c r="AM275" s="192">
        <f t="shared" si="1326"/>
        <v>0</v>
      </c>
      <c r="AN275" s="192">
        <f t="shared" si="1326"/>
        <v>0</v>
      </c>
      <c r="AO275" s="192">
        <f t="shared" si="1326"/>
        <v>0</v>
      </c>
      <c r="AP275" s="192">
        <f t="shared" si="1326"/>
        <v>0</v>
      </c>
      <c r="AQ275" s="192">
        <f t="shared" si="1326"/>
        <v>0</v>
      </c>
      <c r="AR275" s="192">
        <f t="shared" si="1326"/>
        <v>0</v>
      </c>
      <c r="AS275" s="192">
        <f t="shared" si="1326"/>
        <v>0</v>
      </c>
      <c r="AT275" s="192">
        <f t="shared" si="1326"/>
        <v>0</v>
      </c>
      <c r="AU275" s="192">
        <f t="shared" si="1326"/>
        <v>0</v>
      </c>
      <c r="AV275" s="192">
        <f t="shared" si="1326"/>
        <v>0</v>
      </c>
      <c r="AW275" s="192">
        <f t="shared" si="1326"/>
        <v>0</v>
      </c>
      <c r="AX275" s="192">
        <f t="shared" si="1326"/>
        <v>0</v>
      </c>
      <c r="AY275" s="192">
        <f t="shared" si="1326"/>
        <v>0</v>
      </c>
      <c r="AZ275" s="192">
        <f t="shared" si="1326"/>
        <v>0</v>
      </c>
      <c r="BA275" s="192">
        <f t="shared" si="1326"/>
        <v>0</v>
      </c>
      <c r="BB275" s="192">
        <f t="shared" si="1326"/>
        <v>0</v>
      </c>
      <c r="BC275" s="192">
        <f t="shared" si="1326"/>
        <v>0</v>
      </c>
      <c r="BD275" s="192">
        <f t="shared" si="1326"/>
        <v>0</v>
      </c>
      <c r="BE275" s="192">
        <f t="shared" si="1326"/>
        <v>0</v>
      </c>
      <c r="BF275" s="192">
        <f t="shared" si="1326"/>
        <v>0</v>
      </c>
      <c r="BG275" s="192">
        <f t="shared" si="1326"/>
        <v>0</v>
      </c>
      <c r="BH275" s="192">
        <f t="shared" si="1326"/>
        <v>0</v>
      </c>
      <c r="BI275" s="192">
        <f t="shared" si="1326"/>
        <v>0</v>
      </c>
      <c r="BJ275" s="192">
        <f t="shared" si="1326"/>
        <v>0</v>
      </c>
      <c r="BK275" s="192">
        <f t="shared" si="1326"/>
        <v>0</v>
      </c>
      <c r="BL275" s="192">
        <f t="shared" si="1326"/>
        <v>0</v>
      </c>
      <c r="BM275" s="192">
        <f t="shared" si="1326"/>
        <v>0</v>
      </c>
      <c r="BN275" s="192">
        <f t="shared" si="1326"/>
        <v>0</v>
      </c>
      <c r="BO275" s="192">
        <f t="shared" si="1326"/>
        <v>0</v>
      </c>
      <c r="BP275" s="192">
        <f t="shared" si="1326"/>
        <v>0</v>
      </c>
      <c r="BQ275" s="192">
        <f t="shared" si="1326"/>
        <v>0</v>
      </c>
      <c r="BR275" s="192">
        <f t="shared" si="1326"/>
        <v>0</v>
      </c>
      <c r="BS275" s="192">
        <f t="shared" si="1326"/>
        <v>0</v>
      </c>
      <c r="BT275" s="192">
        <f t="shared" si="1326"/>
        <v>0</v>
      </c>
      <c r="BU275" s="192">
        <f t="shared" si="1326"/>
        <v>0</v>
      </c>
      <c r="BV275" s="192">
        <f t="shared" si="1326"/>
        <v>0</v>
      </c>
      <c r="BW275" s="192">
        <f t="shared" si="1326"/>
        <v>0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</row>
    <row r="276" spans="1:85" ht="15.75" customHeight="1">
      <c r="A276" s="52"/>
      <c r="B276" s="66"/>
      <c r="C276" s="54" t="s">
        <v>117</v>
      </c>
      <c r="D276" s="55" t="s">
        <v>118</v>
      </c>
      <c r="E276" s="56">
        <v>2000</v>
      </c>
      <c r="F276" s="96"/>
      <c r="G276" s="56">
        <f t="shared" ref="G276:G280" si="1327">E276-F276</f>
        <v>2000</v>
      </c>
      <c r="H276" s="56"/>
      <c r="I276" s="57">
        <f t="shared" si="1185"/>
        <v>0</v>
      </c>
      <c r="J276" s="57">
        <f t="shared" si="1186"/>
        <v>0</v>
      </c>
      <c r="K276" s="58"/>
      <c r="L276" s="59"/>
      <c r="M276" s="59"/>
      <c r="N276" s="59"/>
      <c r="O276" s="61">
        <f t="shared" ref="O276:Q276" si="1328">AA276+AD276+AG276+AJ276+AM276+AP276+AS276+AV276+AY276+BB276+BE276+BH276</f>
        <v>0</v>
      </c>
      <c r="P276" s="61">
        <f t="shared" si="1328"/>
        <v>0</v>
      </c>
      <c r="Q276" s="61">
        <f t="shared" si="1328"/>
        <v>0</v>
      </c>
      <c r="R276" s="62">
        <f t="shared" ref="R276:T276" si="1329">IF(BK276=0,SUM(AA276+AD276+AG276+AJ276+AM276+AP276+AS276+AV276+AY276+BB276+BE276+BH276),BK276)</f>
        <v>0</v>
      </c>
      <c r="S276" s="62">
        <f t="shared" si="1329"/>
        <v>0</v>
      </c>
      <c r="T276" s="62">
        <f t="shared" si="1329"/>
        <v>0</v>
      </c>
      <c r="U276" s="63">
        <f t="shared" ref="U276:U280" si="1330">K276-O276</f>
        <v>0</v>
      </c>
      <c r="V276" s="63">
        <f t="shared" ref="V276:V280" si="1331">L276-P276-M276</f>
        <v>0</v>
      </c>
      <c r="W276" s="63">
        <f t="shared" ref="W276:W280" si="1332">N276-Q276</f>
        <v>0</v>
      </c>
      <c r="X276" s="64">
        <f t="shared" ref="X276:Y276" si="1333">IF(O276&gt;0,O276/K276,0)</f>
        <v>0</v>
      </c>
      <c r="Y276" s="64">
        <f t="shared" si="1333"/>
        <v>0</v>
      </c>
      <c r="Z276" s="64">
        <f t="shared" ref="Z276:Z280" si="1334">IF(Q276&gt;0,Q276/N276,0)</f>
        <v>0</v>
      </c>
      <c r="AA276" s="58"/>
      <c r="AB276" s="58"/>
      <c r="AC276" s="58"/>
      <c r="AD276" s="58"/>
      <c r="AE276" s="65"/>
      <c r="AF276" s="65"/>
      <c r="AG276" s="65"/>
      <c r="AH276" s="65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L276" s="58"/>
      <c r="BM276" s="58"/>
      <c r="BN276" s="326">
        <f t="shared" ref="BN276:BN280" si="1335">IF(O276-BK276&gt;0,O276-BK276,0)</f>
        <v>0</v>
      </c>
      <c r="BO276" s="327">
        <f t="shared" ref="BO276:BO280" si="1336">IF(Q276-BM276&gt;0,Q276-BM276,0)</f>
        <v>0</v>
      </c>
      <c r="BP276" s="326">
        <f t="shared" ref="BP276:BP280" si="1337">IF(BN276+BO276&gt;0,BN276+BO276,0)</f>
        <v>0</v>
      </c>
      <c r="BQ276" s="326">
        <f t="shared" ref="BQ276:BQ280" si="1338">IF(U276=0,0,U276)</f>
        <v>0</v>
      </c>
      <c r="BR276" s="326">
        <f t="shared" ref="BR276:BR280" si="1339">IF(W276=0,0,W276)</f>
        <v>0</v>
      </c>
      <c r="BS276" s="326">
        <f t="shared" ref="BS276:BS280" si="1340">IF(BQ276+BR276&gt;0,BQ276+BR276,0)</f>
        <v>0</v>
      </c>
      <c r="BT276" s="326">
        <f t="shared" ref="BT276:BT280" si="1341">IF(V276&gt;0,V276,0)</f>
        <v>0</v>
      </c>
      <c r="BU276" s="326">
        <f t="shared" ref="BU276:BU280" si="1342">IF(BP276=0,0,BP276)</f>
        <v>0</v>
      </c>
      <c r="BV276" s="326">
        <f t="shared" ref="BV276:BV280" si="1343">IF(BS276=0,0,BS276)</f>
        <v>0</v>
      </c>
      <c r="BW276" s="326">
        <f t="shared" ref="BW276:BW280" si="1344">IF(BP276+BT276&gt;0,BP276+BT276,0)</f>
        <v>0</v>
      </c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</row>
    <row r="277" spans="1:85" ht="15.75" customHeight="1">
      <c r="A277" s="52"/>
      <c r="B277" s="66"/>
      <c r="C277" s="54" t="s">
        <v>134</v>
      </c>
      <c r="D277" s="55" t="s">
        <v>135</v>
      </c>
      <c r="E277" s="56">
        <v>3000</v>
      </c>
      <c r="F277" s="96"/>
      <c r="G277" s="56">
        <f t="shared" si="1327"/>
        <v>3000</v>
      </c>
      <c r="H277" s="56"/>
      <c r="I277" s="57">
        <f t="shared" si="1185"/>
        <v>0</v>
      </c>
      <c r="J277" s="57">
        <f t="shared" si="1186"/>
        <v>0</v>
      </c>
      <c r="K277" s="58"/>
      <c r="L277" s="59"/>
      <c r="M277" s="59"/>
      <c r="N277" s="59"/>
      <c r="O277" s="61">
        <f t="shared" ref="O277:Q277" si="1345">AA277+AD277+AG277+AJ277+AM277+AP277+AS277+AV277+AY277+BB277+BE277+BH277</f>
        <v>0</v>
      </c>
      <c r="P277" s="61">
        <f t="shared" si="1345"/>
        <v>0</v>
      </c>
      <c r="Q277" s="61">
        <f t="shared" si="1345"/>
        <v>0</v>
      </c>
      <c r="R277" s="62">
        <f t="shared" ref="R277:T277" si="1346">IF(BK277=0,SUM(AA277+AD277+AG277+AJ277+AM277+AP277+AS277+AV277+AY277+BB277+BE277+BH277),BK277)</f>
        <v>0</v>
      </c>
      <c r="S277" s="62">
        <f t="shared" si="1346"/>
        <v>0</v>
      </c>
      <c r="T277" s="62">
        <f t="shared" si="1346"/>
        <v>0</v>
      </c>
      <c r="U277" s="63">
        <f t="shared" si="1330"/>
        <v>0</v>
      </c>
      <c r="V277" s="63">
        <f t="shared" si="1331"/>
        <v>0</v>
      </c>
      <c r="W277" s="63">
        <f t="shared" si="1332"/>
        <v>0</v>
      </c>
      <c r="X277" s="64">
        <f t="shared" ref="X277:Y277" si="1347">IF(O277&gt;0,O277/K277,0)</f>
        <v>0</v>
      </c>
      <c r="Y277" s="64">
        <f t="shared" si="1347"/>
        <v>0</v>
      </c>
      <c r="Z277" s="64">
        <f t="shared" si="1334"/>
        <v>0</v>
      </c>
      <c r="AA277" s="58"/>
      <c r="AB277" s="58"/>
      <c r="AC277" s="58"/>
      <c r="AD277" s="58"/>
      <c r="AE277" s="65"/>
      <c r="AF277" s="65"/>
      <c r="AG277" s="65"/>
      <c r="AH277" s="65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L277" s="58"/>
      <c r="BM277" s="58"/>
      <c r="BN277" s="326">
        <f t="shared" si="1335"/>
        <v>0</v>
      </c>
      <c r="BO277" s="327">
        <f t="shared" si="1336"/>
        <v>0</v>
      </c>
      <c r="BP277" s="326">
        <f t="shared" si="1337"/>
        <v>0</v>
      </c>
      <c r="BQ277" s="326">
        <f t="shared" si="1338"/>
        <v>0</v>
      </c>
      <c r="BR277" s="326">
        <f t="shared" si="1339"/>
        <v>0</v>
      </c>
      <c r="BS277" s="326">
        <f t="shared" si="1340"/>
        <v>0</v>
      </c>
      <c r="BT277" s="326">
        <f t="shared" si="1341"/>
        <v>0</v>
      </c>
      <c r="BU277" s="326">
        <f t="shared" si="1342"/>
        <v>0</v>
      </c>
      <c r="BV277" s="326">
        <f t="shared" si="1343"/>
        <v>0</v>
      </c>
      <c r="BW277" s="326">
        <f t="shared" si="1344"/>
        <v>0</v>
      </c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</row>
    <row r="278" spans="1:85" ht="15.75" customHeight="1">
      <c r="A278" s="52"/>
      <c r="B278" s="66"/>
      <c r="C278" s="54" t="s">
        <v>121</v>
      </c>
      <c r="D278" s="55" t="s">
        <v>122</v>
      </c>
      <c r="E278" s="56">
        <v>6000</v>
      </c>
      <c r="F278" s="96"/>
      <c r="G278" s="56">
        <f t="shared" si="1327"/>
        <v>6000</v>
      </c>
      <c r="H278" s="56"/>
      <c r="I278" s="57">
        <f t="shared" si="1185"/>
        <v>0</v>
      </c>
      <c r="J278" s="57">
        <f t="shared" si="1186"/>
        <v>0</v>
      </c>
      <c r="K278" s="58"/>
      <c r="L278" s="59"/>
      <c r="M278" s="59"/>
      <c r="N278" s="59"/>
      <c r="O278" s="61">
        <f t="shared" ref="O278:Q278" si="1348">AA278+AD278+AG278+AJ278+AM278+AP278+AS278+AV278+AY278+BB278+BE278+BH278</f>
        <v>0</v>
      </c>
      <c r="P278" s="61">
        <f t="shared" si="1348"/>
        <v>0</v>
      </c>
      <c r="Q278" s="61">
        <f t="shared" si="1348"/>
        <v>0</v>
      </c>
      <c r="R278" s="62">
        <f t="shared" ref="R278:T278" si="1349">IF(BK278=0,SUM(AA278+AD278+AG278+AJ278+AM278+AP278+AS278+AV278+AY278+BB278+BE278+BH278),BK278)</f>
        <v>0</v>
      </c>
      <c r="S278" s="62">
        <f t="shared" si="1349"/>
        <v>0</v>
      </c>
      <c r="T278" s="62">
        <f t="shared" si="1349"/>
        <v>0</v>
      </c>
      <c r="U278" s="63">
        <f t="shared" si="1330"/>
        <v>0</v>
      </c>
      <c r="V278" s="63">
        <f t="shared" si="1331"/>
        <v>0</v>
      </c>
      <c r="W278" s="63">
        <f t="shared" si="1332"/>
        <v>0</v>
      </c>
      <c r="X278" s="64">
        <f t="shared" ref="X278:Y278" si="1350">IF(O278&gt;0,O278/K278,0)</f>
        <v>0</v>
      </c>
      <c r="Y278" s="64">
        <f t="shared" si="1350"/>
        <v>0</v>
      </c>
      <c r="Z278" s="64">
        <f t="shared" si="1334"/>
        <v>0</v>
      </c>
      <c r="AA278" s="58"/>
      <c r="AB278" s="58"/>
      <c r="AC278" s="58"/>
      <c r="AD278" s="58"/>
      <c r="AE278" s="65"/>
      <c r="AF278" s="65"/>
      <c r="AG278" s="65"/>
      <c r="AH278" s="65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L278" s="58"/>
      <c r="BM278" s="58"/>
      <c r="BN278" s="326">
        <f t="shared" si="1335"/>
        <v>0</v>
      </c>
      <c r="BO278" s="327">
        <f t="shared" si="1336"/>
        <v>0</v>
      </c>
      <c r="BP278" s="326">
        <f t="shared" si="1337"/>
        <v>0</v>
      </c>
      <c r="BQ278" s="326">
        <f t="shared" si="1338"/>
        <v>0</v>
      </c>
      <c r="BR278" s="326">
        <f t="shared" si="1339"/>
        <v>0</v>
      </c>
      <c r="BS278" s="326">
        <f t="shared" si="1340"/>
        <v>0</v>
      </c>
      <c r="BT278" s="326">
        <f t="shared" si="1341"/>
        <v>0</v>
      </c>
      <c r="BU278" s="326">
        <f t="shared" si="1342"/>
        <v>0</v>
      </c>
      <c r="BV278" s="326">
        <f t="shared" si="1343"/>
        <v>0</v>
      </c>
      <c r="BW278" s="326">
        <f t="shared" si="1344"/>
        <v>0</v>
      </c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</row>
    <row r="279" spans="1:85" ht="15.75" customHeight="1">
      <c r="A279" s="52"/>
      <c r="B279" s="66"/>
      <c r="C279" s="54" t="s">
        <v>359</v>
      </c>
      <c r="D279" s="91" t="s">
        <v>360</v>
      </c>
      <c r="E279" s="56">
        <v>10000</v>
      </c>
      <c r="F279" s="96"/>
      <c r="G279" s="56">
        <f t="shared" si="1327"/>
        <v>10000</v>
      </c>
      <c r="H279" s="56"/>
      <c r="I279" s="57">
        <f t="shared" si="1185"/>
        <v>0</v>
      </c>
      <c r="J279" s="57">
        <f t="shared" si="1186"/>
        <v>0</v>
      </c>
      <c r="K279" s="58"/>
      <c r="L279" s="59"/>
      <c r="M279" s="59"/>
      <c r="N279" s="59"/>
      <c r="O279" s="61">
        <f t="shared" ref="O279:Q279" si="1351">AA279+AD279+AG279+AJ279+AM279+AP279+AS279+AV279+AY279+BB279+BE279+BH279</f>
        <v>0</v>
      </c>
      <c r="P279" s="61">
        <f t="shared" si="1351"/>
        <v>0</v>
      </c>
      <c r="Q279" s="61">
        <f t="shared" si="1351"/>
        <v>0</v>
      </c>
      <c r="R279" s="62">
        <f t="shared" ref="R279:T279" si="1352">IF(BK279=0,SUM(AA279+AD279+AG279+AJ279+AM279+AP279+AS279+AV279+AY279+BB279+BE279+BH279),BK279)</f>
        <v>0</v>
      </c>
      <c r="S279" s="62">
        <f t="shared" si="1352"/>
        <v>0</v>
      </c>
      <c r="T279" s="62">
        <f t="shared" si="1352"/>
        <v>0</v>
      </c>
      <c r="U279" s="63">
        <f t="shared" si="1330"/>
        <v>0</v>
      </c>
      <c r="V279" s="63">
        <f t="shared" si="1331"/>
        <v>0</v>
      </c>
      <c r="W279" s="63">
        <f t="shared" si="1332"/>
        <v>0</v>
      </c>
      <c r="X279" s="64">
        <f t="shared" ref="X279:Y279" si="1353">IF(O279&gt;0,O279/K279,0)</f>
        <v>0</v>
      </c>
      <c r="Y279" s="64">
        <f t="shared" si="1353"/>
        <v>0</v>
      </c>
      <c r="Z279" s="64">
        <f t="shared" si="1334"/>
        <v>0</v>
      </c>
      <c r="AA279" s="58"/>
      <c r="AB279" s="58"/>
      <c r="AC279" s="58"/>
      <c r="AD279" s="58"/>
      <c r="AE279" s="65"/>
      <c r="AF279" s="65"/>
      <c r="AG279" s="65"/>
      <c r="AH279" s="65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L279" s="58"/>
      <c r="BM279" s="58"/>
      <c r="BN279" s="326">
        <f t="shared" si="1335"/>
        <v>0</v>
      </c>
      <c r="BO279" s="327">
        <f t="shared" si="1336"/>
        <v>0</v>
      </c>
      <c r="BP279" s="326">
        <f t="shared" si="1337"/>
        <v>0</v>
      </c>
      <c r="BQ279" s="326">
        <f t="shared" si="1338"/>
        <v>0</v>
      </c>
      <c r="BR279" s="326">
        <f t="shared" si="1339"/>
        <v>0</v>
      </c>
      <c r="BS279" s="326">
        <f t="shared" si="1340"/>
        <v>0</v>
      </c>
      <c r="BT279" s="326">
        <f t="shared" si="1341"/>
        <v>0</v>
      </c>
      <c r="BU279" s="326">
        <f t="shared" si="1342"/>
        <v>0</v>
      </c>
      <c r="BV279" s="326">
        <f t="shared" si="1343"/>
        <v>0</v>
      </c>
      <c r="BW279" s="326">
        <f t="shared" si="1344"/>
        <v>0</v>
      </c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</row>
    <row r="280" spans="1:85" ht="15.75" customHeight="1">
      <c r="A280" s="52"/>
      <c r="B280" s="66"/>
      <c r="C280" s="54" t="s">
        <v>361</v>
      </c>
      <c r="D280" s="95" t="s">
        <v>571</v>
      </c>
      <c r="E280" s="96">
        <v>2144.33</v>
      </c>
      <c r="F280" s="96"/>
      <c r="G280" s="56">
        <f t="shared" si="1327"/>
        <v>2144.33</v>
      </c>
      <c r="H280" s="56"/>
      <c r="I280" s="57">
        <f t="shared" si="1185"/>
        <v>0</v>
      </c>
      <c r="J280" s="57">
        <f t="shared" si="1186"/>
        <v>0</v>
      </c>
      <c r="K280" s="58"/>
      <c r="L280" s="59"/>
      <c r="M280" s="59"/>
      <c r="N280" s="59"/>
      <c r="O280" s="61">
        <f t="shared" ref="O280:Q280" si="1354">AA280+AD280+AG280+AJ280+AM280+AP280+AS280+AV280+AY280+BB280+BE280+BH280</f>
        <v>0</v>
      </c>
      <c r="P280" s="61">
        <f t="shared" si="1354"/>
        <v>0</v>
      </c>
      <c r="Q280" s="61">
        <f t="shared" si="1354"/>
        <v>0</v>
      </c>
      <c r="R280" s="62">
        <f t="shared" ref="R280:T280" si="1355">IF(BK280=0,SUM(AA280+AD280+AG280+AJ280+AM280+AP280+AS280+AV280+AY280+BB280+BE280+BH280),BK280)</f>
        <v>0</v>
      </c>
      <c r="S280" s="62">
        <f t="shared" si="1355"/>
        <v>0</v>
      </c>
      <c r="T280" s="62">
        <f t="shared" si="1355"/>
        <v>0</v>
      </c>
      <c r="U280" s="63">
        <f t="shared" si="1330"/>
        <v>0</v>
      </c>
      <c r="V280" s="63">
        <f t="shared" si="1331"/>
        <v>0</v>
      </c>
      <c r="W280" s="63">
        <f t="shared" si="1332"/>
        <v>0</v>
      </c>
      <c r="X280" s="64">
        <f t="shared" ref="X280:Y280" si="1356">IF(O280&gt;0,O280/K280,0)</f>
        <v>0</v>
      </c>
      <c r="Y280" s="64">
        <f t="shared" si="1356"/>
        <v>0</v>
      </c>
      <c r="Z280" s="64">
        <f t="shared" si="1334"/>
        <v>0</v>
      </c>
      <c r="AA280" s="58"/>
      <c r="AB280" s="58"/>
      <c r="AC280" s="58"/>
      <c r="AD280" s="58"/>
      <c r="AE280" s="65"/>
      <c r="AF280" s="65"/>
      <c r="AG280" s="65"/>
      <c r="AH280" s="65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L280" s="58"/>
      <c r="BM280" s="58"/>
      <c r="BN280" s="326">
        <f t="shared" si="1335"/>
        <v>0</v>
      </c>
      <c r="BO280" s="327">
        <f t="shared" si="1336"/>
        <v>0</v>
      </c>
      <c r="BP280" s="326">
        <f t="shared" si="1337"/>
        <v>0</v>
      </c>
      <c r="BQ280" s="326">
        <f t="shared" si="1338"/>
        <v>0</v>
      </c>
      <c r="BR280" s="326">
        <f t="shared" si="1339"/>
        <v>0</v>
      </c>
      <c r="BS280" s="326">
        <f t="shared" si="1340"/>
        <v>0</v>
      </c>
      <c r="BT280" s="326">
        <f t="shared" si="1341"/>
        <v>0</v>
      </c>
      <c r="BU280" s="326">
        <f t="shared" si="1342"/>
        <v>0</v>
      </c>
      <c r="BV280" s="326">
        <f t="shared" si="1343"/>
        <v>0</v>
      </c>
      <c r="BW280" s="326">
        <f t="shared" si="1344"/>
        <v>0</v>
      </c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</row>
    <row r="281" spans="1:85" ht="15.75" customHeight="1">
      <c r="A281" s="188"/>
      <c r="B281" s="189"/>
      <c r="C281" s="190"/>
      <c r="D281" s="191" t="s">
        <v>573</v>
      </c>
      <c r="E281" s="192">
        <f t="shared" ref="E281:H281" si="1357">SUM(E282:E286)</f>
        <v>23144.33</v>
      </c>
      <c r="F281" s="192">
        <f t="shared" si="1357"/>
        <v>0</v>
      </c>
      <c r="G281" s="192">
        <f t="shared" si="1357"/>
        <v>23144.33</v>
      </c>
      <c r="H281" s="192">
        <f t="shared" si="1357"/>
        <v>0</v>
      </c>
      <c r="I281" s="193">
        <f t="shared" si="1185"/>
        <v>0</v>
      </c>
      <c r="J281" s="193">
        <f t="shared" si="1186"/>
        <v>0</v>
      </c>
      <c r="K281" s="192">
        <f t="shared" ref="K281:BW281" si="1358">SUM(K282:K286)</f>
        <v>0</v>
      </c>
      <c r="L281" s="192">
        <f t="shared" si="1358"/>
        <v>0</v>
      </c>
      <c r="M281" s="192">
        <f t="shared" si="1358"/>
        <v>0</v>
      </c>
      <c r="N281" s="192">
        <f t="shared" si="1358"/>
        <v>0</v>
      </c>
      <c r="O281" s="192">
        <f t="shared" si="1358"/>
        <v>0</v>
      </c>
      <c r="P281" s="192">
        <f t="shared" si="1358"/>
        <v>0</v>
      </c>
      <c r="Q281" s="192">
        <f t="shared" si="1358"/>
        <v>0</v>
      </c>
      <c r="R281" s="192">
        <f t="shared" si="1358"/>
        <v>0</v>
      </c>
      <c r="S281" s="192">
        <f t="shared" si="1358"/>
        <v>0</v>
      </c>
      <c r="T281" s="192">
        <f t="shared" si="1358"/>
        <v>0</v>
      </c>
      <c r="U281" s="194">
        <f t="shared" si="1358"/>
        <v>0</v>
      </c>
      <c r="V281" s="194">
        <f t="shared" si="1358"/>
        <v>0</v>
      </c>
      <c r="W281" s="194">
        <f t="shared" si="1358"/>
        <v>0</v>
      </c>
      <c r="X281" s="192">
        <f t="shared" si="1358"/>
        <v>0</v>
      </c>
      <c r="Y281" s="192">
        <f t="shared" si="1358"/>
        <v>0</v>
      </c>
      <c r="Z281" s="192">
        <f t="shared" si="1358"/>
        <v>0</v>
      </c>
      <c r="AA281" s="192">
        <f t="shared" si="1358"/>
        <v>0</v>
      </c>
      <c r="AB281" s="192">
        <f t="shared" si="1358"/>
        <v>0</v>
      </c>
      <c r="AC281" s="192">
        <f t="shared" si="1358"/>
        <v>0</v>
      </c>
      <c r="AD281" s="192">
        <f t="shared" si="1358"/>
        <v>0</v>
      </c>
      <c r="AE281" s="192">
        <f t="shared" si="1358"/>
        <v>0</v>
      </c>
      <c r="AF281" s="192">
        <f t="shared" si="1358"/>
        <v>0</v>
      </c>
      <c r="AG281" s="192">
        <f t="shared" si="1358"/>
        <v>0</v>
      </c>
      <c r="AH281" s="192">
        <f t="shared" si="1358"/>
        <v>0</v>
      </c>
      <c r="AI281" s="192">
        <f t="shared" si="1358"/>
        <v>0</v>
      </c>
      <c r="AJ281" s="192">
        <f t="shared" si="1358"/>
        <v>0</v>
      </c>
      <c r="AK281" s="192">
        <f t="shared" si="1358"/>
        <v>0</v>
      </c>
      <c r="AL281" s="192">
        <f t="shared" si="1358"/>
        <v>0</v>
      </c>
      <c r="AM281" s="192">
        <f t="shared" si="1358"/>
        <v>0</v>
      </c>
      <c r="AN281" s="192">
        <f t="shared" si="1358"/>
        <v>0</v>
      </c>
      <c r="AO281" s="192">
        <f t="shared" si="1358"/>
        <v>0</v>
      </c>
      <c r="AP281" s="192">
        <f t="shared" si="1358"/>
        <v>0</v>
      </c>
      <c r="AQ281" s="192">
        <f t="shared" si="1358"/>
        <v>0</v>
      </c>
      <c r="AR281" s="192">
        <f t="shared" si="1358"/>
        <v>0</v>
      </c>
      <c r="AS281" s="192">
        <f t="shared" si="1358"/>
        <v>0</v>
      </c>
      <c r="AT281" s="192">
        <f t="shared" si="1358"/>
        <v>0</v>
      </c>
      <c r="AU281" s="192">
        <f t="shared" si="1358"/>
        <v>0</v>
      </c>
      <c r="AV281" s="192">
        <f t="shared" si="1358"/>
        <v>0</v>
      </c>
      <c r="AW281" s="192">
        <f t="shared" si="1358"/>
        <v>0</v>
      </c>
      <c r="AX281" s="192">
        <f t="shared" si="1358"/>
        <v>0</v>
      </c>
      <c r="AY281" s="192">
        <f t="shared" si="1358"/>
        <v>0</v>
      </c>
      <c r="AZ281" s="192">
        <f t="shared" si="1358"/>
        <v>0</v>
      </c>
      <c r="BA281" s="192">
        <f t="shared" si="1358"/>
        <v>0</v>
      </c>
      <c r="BB281" s="192">
        <f t="shared" si="1358"/>
        <v>0</v>
      </c>
      <c r="BC281" s="192">
        <f t="shared" si="1358"/>
        <v>0</v>
      </c>
      <c r="BD281" s="192">
        <f t="shared" si="1358"/>
        <v>0</v>
      </c>
      <c r="BE281" s="192">
        <f t="shared" si="1358"/>
        <v>0</v>
      </c>
      <c r="BF281" s="192">
        <f t="shared" si="1358"/>
        <v>0</v>
      </c>
      <c r="BG281" s="192">
        <f t="shared" si="1358"/>
        <v>0</v>
      </c>
      <c r="BH281" s="192">
        <f t="shared" si="1358"/>
        <v>0</v>
      </c>
      <c r="BI281" s="192">
        <f t="shared" si="1358"/>
        <v>0</v>
      </c>
      <c r="BJ281" s="192">
        <f t="shared" si="1358"/>
        <v>0</v>
      </c>
      <c r="BK281" s="192">
        <f t="shared" si="1358"/>
        <v>0</v>
      </c>
      <c r="BL281" s="192">
        <f t="shared" si="1358"/>
        <v>0</v>
      </c>
      <c r="BM281" s="192">
        <f t="shared" si="1358"/>
        <v>0</v>
      </c>
      <c r="BN281" s="192">
        <f t="shared" si="1358"/>
        <v>0</v>
      </c>
      <c r="BO281" s="192">
        <f t="shared" si="1358"/>
        <v>0</v>
      </c>
      <c r="BP281" s="192">
        <f t="shared" si="1358"/>
        <v>0</v>
      </c>
      <c r="BQ281" s="192">
        <f t="shared" si="1358"/>
        <v>0</v>
      </c>
      <c r="BR281" s="192">
        <f t="shared" si="1358"/>
        <v>0</v>
      </c>
      <c r="BS281" s="192">
        <f t="shared" si="1358"/>
        <v>0</v>
      </c>
      <c r="BT281" s="192">
        <f t="shared" si="1358"/>
        <v>0</v>
      </c>
      <c r="BU281" s="192">
        <f t="shared" si="1358"/>
        <v>0</v>
      </c>
      <c r="BV281" s="192">
        <f t="shared" si="1358"/>
        <v>0</v>
      </c>
      <c r="BW281" s="192">
        <f t="shared" si="1358"/>
        <v>0</v>
      </c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</row>
    <row r="282" spans="1:85" ht="15.75" customHeight="1">
      <c r="A282" s="52"/>
      <c r="B282" s="66"/>
      <c r="C282" s="54" t="s">
        <v>117</v>
      </c>
      <c r="D282" s="55" t="s">
        <v>118</v>
      </c>
      <c r="E282" s="56">
        <v>2000</v>
      </c>
      <c r="F282" s="96"/>
      <c r="G282" s="56">
        <f t="shared" ref="G282:G286" si="1359">E282-F282</f>
        <v>2000</v>
      </c>
      <c r="H282" s="56"/>
      <c r="I282" s="57">
        <f t="shared" si="1185"/>
        <v>0</v>
      </c>
      <c r="J282" s="57">
        <f t="shared" si="1186"/>
        <v>0</v>
      </c>
      <c r="K282" s="58"/>
      <c r="L282" s="59"/>
      <c r="M282" s="59"/>
      <c r="N282" s="59"/>
      <c r="O282" s="61">
        <f t="shared" ref="O282:Q282" si="1360">AA282+AD282+AG282+AJ282+AM282+AP282+AS282+AV282+AY282+BB282+BE282+BH282</f>
        <v>0</v>
      </c>
      <c r="P282" s="61">
        <f t="shared" si="1360"/>
        <v>0</v>
      </c>
      <c r="Q282" s="61">
        <f t="shared" si="1360"/>
        <v>0</v>
      </c>
      <c r="R282" s="62">
        <f t="shared" ref="R282:T282" si="1361">IF(BK282=0,SUM(AA282+AD282+AG282+AJ282+AM282+AP282+AS282+AV282+AY282+BB282+BE282+BH282),BK282)</f>
        <v>0</v>
      </c>
      <c r="S282" s="62">
        <f t="shared" si="1361"/>
        <v>0</v>
      </c>
      <c r="T282" s="62">
        <f t="shared" si="1361"/>
        <v>0</v>
      </c>
      <c r="U282" s="63">
        <f t="shared" ref="U282:U286" si="1362">K282-O282</f>
        <v>0</v>
      </c>
      <c r="V282" s="63">
        <f t="shared" ref="V282:V286" si="1363">L282-P282-M282</f>
        <v>0</v>
      </c>
      <c r="W282" s="63">
        <f t="shared" ref="W282:W286" si="1364">N282-Q282</f>
        <v>0</v>
      </c>
      <c r="X282" s="64">
        <f t="shared" ref="X282:Y282" si="1365">IF(O282&gt;0,O282/K282,0)</f>
        <v>0</v>
      </c>
      <c r="Y282" s="64">
        <f t="shared" si="1365"/>
        <v>0</v>
      </c>
      <c r="Z282" s="64">
        <f t="shared" ref="Z282:Z387" si="1366">IF(Q282&gt;0,Q282/N282,0)</f>
        <v>0</v>
      </c>
      <c r="AA282" s="58"/>
      <c r="AB282" s="58"/>
      <c r="AC282" s="58"/>
      <c r="AD282" s="58"/>
      <c r="AE282" s="65"/>
      <c r="AF282" s="65"/>
      <c r="AG282" s="65"/>
      <c r="AH282" s="65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L282" s="58"/>
      <c r="BM282" s="58"/>
      <c r="BN282" s="326">
        <f t="shared" ref="BN282:BN286" si="1367">IF(O282-BK282&gt;0,O282-BK282,0)</f>
        <v>0</v>
      </c>
      <c r="BO282" s="327">
        <f t="shared" ref="BO282:BO286" si="1368">IF(Q282-BM282&gt;0,Q282-BM282,0)</f>
        <v>0</v>
      </c>
      <c r="BP282" s="326">
        <f t="shared" ref="BP282:BP286" si="1369">IF(BN282+BO282&gt;0,BN282+BO282,0)</f>
        <v>0</v>
      </c>
      <c r="BQ282" s="326">
        <f t="shared" ref="BQ282:BQ286" si="1370">IF(U282=0,0,U282)</f>
        <v>0</v>
      </c>
      <c r="BR282" s="326">
        <f t="shared" ref="BR282:BR286" si="1371">IF(W282=0,0,W282)</f>
        <v>0</v>
      </c>
      <c r="BS282" s="326">
        <f t="shared" ref="BS282:BS286" si="1372">IF(BQ282+BR282&gt;0,BQ282+BR282,0)</f>
        <v>0</v>
      </c>
      <c r="BT282" s="326">
        <f t="shared" ref="BT282:BT286" si="1373">IF(V282&gt;0,V282,0)</f>
        <v>0</v>
      </c>
      <c r="BU282" s="326">
        <f t="shared" ref="BU282:BU286" si="1374">IF(BP282=0,0,BP282)</f>
        <v>0</v>
      </c>
      <c r="BV282" s="326">
        <f t="shared" ref="BV282:BV286" si="1375">IF(BS282=0,0,BS282)</f>
        <v>0</v>
      </c>
      <c r="BW282" s="326">
        <f t="shared" ref="BW282:BW286" si="1376">IF(BP282+BT282&gt;0,BP282+BT282,0)</f>
        <v>0</v>
      </c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</row>
    <row r="283" spans="1:85" ht="15.75" customHeight="1">
      <c r="A283" s="52"/>
      <c r="B283" s="66"/>
      <c r="C283" s="54" t="s">
        <v>134</v>
      </c>
      <c r="D283" s="55" t="s">
        <v>135</v>
      </c>
      <c r="E283" s="56">
        <v>3000</v>
      </c>
      <c r="F283" s="96"/>
      <c r="G283" s="56">
        <f t="shared" si="1359"/>
        <v>3000</v>
      </c>
      <c r="H283" s="56"/>
      <c r="I283" s="57">
        <f t="shared" si="1185"/>
        <v>0</v>
      </c>
      <c r="J283" s="57">
        <f t="shared" si="1186"/>
        <v>0</v>
      </c>
      <c r="K283" s="58"/>
      <c r="L283" s="59"/>
      <c r="M283" s="59"/>
      <c r="N283" s="59"/>
      <c r="O283" s="61">
        <f t="shared" ref="O283:Q283" si="1377">AA283+AD283+AG283+AJ283+AM283+AP283+AS283+AV283+AY283+BB283+BE283+BH283</f>
        <v>0</v>
      </c>
      <c r="P283" s="61">
        <f t="shared" si="1377"/>
        <v>0</v>
      </c>
      <c r="Q283" s="61">
        <f t="shared" si="1377"/>
        <v>0</v>
      </c>
      <c r="R283" s="62">
        <f t="shared" ref="R283:T283" si="1378">IF(BK283=0,SUM(AA283+AD283+AG283+AJ283+AM283+AP283+AS283+AV283+AY283+BB283+BE283+BH283),BK283)</f>
        <v>0</v>
      </c>
      <c r="S283" s="62">
        <f t="shared" si="1378"/>
        <v>0</v>
      </c>
      <c r="T283" s="62">
        <f t="shared" si="1378"/>
        <v>0</v>
      </c>
      <c r="U283" s="63">
        <f t="shared" si="1362"/>
        <v>0</v>
      </c>
      <c r="V283" s="63">
        <f t="shared" si="1363"/>
        <v>0</v>
      </c>
      <c r="W283" s="63">
        <f t="shared" si="1364"/>
        <v>0</v>
      </c>
      <c r="X283" s="64">
        <f t="shared" ref="X283:Y283" si="1379">IF(O283&gt;0,O283/K283,0)</f>
        <v>0</v>
      </c>
      <c r="Y283" s="64">
        <f t="shared" si="1379"/>
        <v>0</v>
      </c>
      <c r="Z283" s="64">
        <f t="shared" si="1366"/>
        <v>0</v>
      </c>
      <c r="AA283" s="58"/>
      <c r="AB283" s="58"/>
      <c r="AC283" s="58"/>
      <c r="AD283" s="58"/>
      <c r="AE283" s="65"/>
      <c r="AF283" s="65"/>
      <c r="AG283" s="65"/>
      <c r="AH283" s="65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326">
        <f t="shared" si="1367"/>
        <v>0</v>
      </c>
      <c r="BO283" s="327">
        <f t="shared" si="1368"/>
        <v>0</v>
      </c>
      <c r="BP283" s="326">
        <f t="shared" si="1369"/>
        <v>0</v>
      </c>
      <c r="BQ283" s="326">
        <f t="shared" si="1370"/>
        <v>0</v>
      </c>
      <c r="BR283" s="326">
        <f t="shared" si="1371"/>
        <v>0</v>
      </c>
      <c r="BS283" s="326">
        <f t="shared" si="1372"/>
        <v>0</v>
      </c>
      <c r="BT283" s="326">
        <f t="shared" si="1373"/>
        <v>0</v>
      </c>
      <c r="BU283" s="326">
        <f t="shared" si="1374"/>
        <v>0</v>
      </c>
      <c r="BV283" s="326">
        <f t="shared" si="1375"/>
        <v>0</v>
      </c>
      <c r="BW283" s="326">
        <f t="shared" si="1376"/>
        <v>0</v>
      </c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</row>
    <row r="284" spans="1:85" ht="15.75" customHeight="1">
      <c r="A284" s="52"/>
      <c r="B284" s="66"/>
      <c r="C284" s="54" t="s">
        <v>121</v>
      </c>
      <c r="D284" s="55" t="s">
        <v>122</v>
      </c>
      <c r="E284" s="56">
        <v>6000</v>
      </c>
      <c r="F284" s="96"/>
      <c r="G284" s="56">
        <f t="shared" si="1359"/>
        <v>6000</v>
      </c>
      <c r="H284" s="56"/>
      <c r="I284" s="57">
        <f t="shared" si="1185"/>
        <v>0</v>
      </c>
      <c r="J284" s="57">
        <f t="shared" si="1186"/>
        <v>0</v>
      </c>
      <c r="K284" s="58"/>
      <c r="L284" s="59"/>
      <c r="M284" s="59"/>
      <c r="N284" s="59"/>
      <c r="O284" s="61">
        <f t="shared" ref="O284:Q284" si="1380">AA284+AD284+AG284+AJ284+AM284+AP284+AS284+AV284+AY284+BB284+BE284+BH284</f>
        <v>0</v>
      </c>
      <c r="P284" s="61">
        <f t="shared" si="1380"/>
        <v>0</v>
      </c>
      <c r="Q284" s="61">
        <f t="shared" si="1380"/>
        <v>0</v>
      </c>
      <c r="R284" s="62">
        <f t="shared" ref="R284:T284" si="1381">IF(BK284=0,SUM(AA284+AD284+AG284+AJ284+AM284+AP284+AS284+AV284+AY284+BB284+BE284+BH284),BK284)</f>
        <v>0</v>
      </c>
      <c r="S284" s="62">
        <f t="shared" si="1381"/>
        <v>0</v>
      </c>
      <c r="T284" s="62">
        <f t="shared" si="1381"/>
        <v>0</v>
      </c>
      <c r="U284" s="63">
        <f t="shared" si="1362"/>
        <v>0</v>
      </c>
      <c r="V284" s="63">
        <f t="shared" si="1363"/>
        <v>0</v>
      </c>
      <c r="W284" s="63">
        <f t="shared" si="1364"/>
        <v>0</v>
      </c>
      <c r="X284" s="64">
        <f t="shared" ref="X284:Y284" si="1382">IF(O284&gt;0,O284/K284,0)</f>
        <v>0</v>
      </c>
      <c r="Y284" s="64">
        <f t="shared" si="1382"/>
        <v>0</v>
      </c>
      <c r="Z284" s="64">
        <f t="shared" si="1366"/>
        <v>0</v>
      </c>
      <c r="AA284" s="58"/>
      <c r="AB284" s="58"/>
      <c r="AC284" s="58"/>
      <c r="AD284" s="58"/>
      <c r="AE284" s="65"/>
      <c r="AF284" s="65"/>
      <c r="AG284" s="65"/>
      <c r="AH284" s="65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326">
        <f t="shared" si="1367"/>
        <v>0</v>
      </c>
      <c r="BO284" s="327">
        <f t="shared" si="1368"/>
        <v>0</v>
      </c>
      <c r="BP284" s="326">
        <f t="shared" si="1369"/>
        <v>0</v>
      </c>
      <c r="BQ284" s="326">
        <f t="shared" si="1370"/>
        <v>0</v>
      </c>
      <c r="BR284" s="326">
        <f t="shared" si="1371"/>
        <v>0</v>
      </c>
      <c r="BS284" s="326">
        <f t="shared" si="1372"/>
        <v>0</v>
      </c>
      <c r="BT284" s="326">
        <f t="shared" si="1373"/>
        <v>0</v>
      </c>
      <c r="BU284" s="326">
        <f t="shared" si="1374"/>
        <v>0</v>
      </c>
      <c r="BV284" s="326">
        <f t="shared" si="1375"/>
        <v>0</v>
      </c>
      <c r="BW284" s="326">
        <f t="shared" si="1376"/>
        <v>0</v>
      </c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</row>
    <row r="285" spans="1:85" ht="15.75" customHeight="1">
      <c r="A285" s="52"/>
      <c r="B285" s="66"/>
      <c r="C285" s="54" t="s">
        <v>359</v>
      </c>
      <c r="D285" s="91" t="s">
        <v>360</v>
      </c>
      <c r="E285" s="56">
        <v>10000</v>
      </c>
      <c r="F285" s="96"/>
      <c r="G285" s="56">
        <f t="shared" si="1359"/>
        <v>10000</v>
      </c>
      <c r="H285" s="56"/>
      <c r="I285" s="57">
        <f t="shared" si="1185"/>
        <v>0</v>
      </c>
      <c r="J285" s="57">
        <f t="shared" si="1186"/>
        <v>0</v>
      </c>
      <c r="K285" s="58"/>
      <c r="L285" s="59"/>
      <c r="M285" s="59"/>
      <c r="N285" s="59"/>
      <c r="O285" s="61">
        <f t="shared" ref="O285:Q285" si="1383">AA285+AD285+AG285+AJ285+AM285+AP285+AS285+AV285+AY285+BB285+BE285+BH285</f>
        <v>0</v>
      </c>
      <c r="P285" s="61">
        <f t="shared" si="1383"/>
        <v>0</v>
      </c>
      <c r="Q285" s="61">
        <f t="shared" si="1383"/>
        <v>0</v>
      </c>
      <c r="R285" s="62">
        <f t="shared" ref="R285:T285" si="1384">IF(BK285=0,SUM(AA285+AD285+AG285+AJ285+AM285+AP285+AS285+AV285+AY285+BB285+BE285+BH285),BK285)</f>
        <v>0</v>
      </c>
      <c r="S285" s="62">
        <f t="shared" si="1384"/>
        <v>0</v>
      </c>
      <c r="T285" s="62">
        <f t="shared" si="1384"/>
        <v>0</v>
      </c>
      <c r="U285" s="63">
        <f t="shared" si="1362"/>
        <v>0</v>
      </c>
      <c r="V285" s="63">
        <f t="shared" si="1363"/>
        <v>0</v>
      </c>
      <c r="W285" s="63">
        <f t="shared" si="1364"/>
        <v>0</v>
      </c>
      <c r="X285" s="64">
        <f t="shared" ref="X285:Y285" si="1385">IF(O285&gt;0,O285/K285,0)</f>
        <v>0</v>
      </c>
      <c r="Y285" s="64">
        <f t="shared" si="1385"/>
        <v>0</v>
      </c>
      <c r="Z285" s="64">
        <f t="shared" si="1366"/>
        <v>0</v>
      </c>
      <c r="AA285" s="58"/>
      <c r="AB285" s="58"/>
      <c r="AC285" s="58"/>
      <c r="AD285" s="58"/>
      <c r="AE285" s="65"/>
      <c r="AF285" s="65"/>
      <c r="AG285" s="65"/>
      <c r="AH285" s="65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L285" s="58"/>
      <c r="BM285" s="58"/>
      <c r="BN285" s="326">
        <f t="shared" si="1367"/>
        <v>0</v>
      </c>
      <c r="BO285" s="327">
        <f t="shared" si="1368"/>
        <v>0</v>
      </c>
      <c r="BP285" s="326">
        <f t="shared" si="1369"/>
        <v>0</v>
      </c>
      <c r="BQ285" s="326">
        <f t="shared" si="1370"/>
        <v>0</v>
      </c>
      <c r="BR285" s="326">
        <f t="shared" si="1371"/>
        <v>0</v>
      </c>
      <c r="BS285" s="326">
        <f t="shared" si="1372"/>
        <v>0</v>
      </c>
      <c r="BT285" s="326">
        <f t="shared" si="1373"/>
        <v>0</v>
      </c>
      <c r="BU285" s="326">
        <f t="shared" si="1374"/>
        <v>0</v>
      </c>
      <c r="BV285" s="326">
        <f t="shared" si="1375"/>
        <v>0</v>
      </c>
      <c r="BW285" s="326">
        <f t="shared" si="1376"/>
        <v>0</v>
      </c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</row>
    <row r="286" spans="1:85" ht="15.75" customHeight="1">
      <c r="A286" s="52"/>
      <c r="B286" s="66"/>
      <c r="C286" s="54" t="s">
        <v>361</v>
      </c>
      <c r="D286" s="95" t="s">
        <v>571</v>
      </c>
      <c r="E286" s="96">
        <v>2144.33</v>
      </c>
      <c r="F286" s="96"/>
      <c r="G286" s="56">
        <f t="shared" si="1359"/>
        <v>2144.33</v>
      </c>
      <c r="H286" s="56"/>
      <c r="I286" s="57">
        <f t="shared" si="1185"/>
        <v>0</v>
      </c>
      <c r="J286" s="57">
        <f t="shared" si="1186"/>
        <v>0</v>
      </c>
      <c r="K286" s="58"/>
      <c r="L286" s="59"/>
      <c r="M286" s="59"/>
      <c r="N286" s="59"/>
      <c r="O286" s="61">
        <f t="shared" ref="O286:Q286" si="1386">AA286+AD286+AG286+AJ286+AM286+AP286+AS286+AV286+AY286+BB286+BE286+BH286</f>
        <v>0</v>
      </c>
      <c r="P286" s="61">
        <f t="shared" si="1386"/>
        <v>0</v>
      </c>
      <c r="Q286" s="61">
        <f t="shared" si="1386"/>
        <v>0</v>
      </c>
      <c r="R286" s="62">
        <f t="shared" ref="R286:T286" si="1387">IF(BK286=0,SUM(AA286+AD286+AG286+AJ286+AM286+AP286+AS286+AV286+AY286+BB286+BE286+BH286),BK286)</f>
        <v>0</v>
      </c>
      <c r="S286" s="62">
        <f t="shared" si="1387"/>
        <v>0</v>
      </c>
      <c r="T286" s="62">
        <f t="shared" si="1387"/>
        <v>0</v>
      </c>
      <c r="U286" s="63">
        <f t="shared" si="1362"/>
        <v>0</v>
      </c>
      <c r="V286" s="63">
        <f t="shared" si="1363"/>
        <v>0</v>
      </c>
      <c r="W286" s="63">
        <f t="shared" si="1364"/>
        <v>0</v>
      </c>
      <c r="X286" s="64">
        <f t="shared" ref="X286:Y286" si="1388">IF(O286&gt;0,O286/K286,0)</f>
        <v>0</v>
      </c>
      <c r="Y286" s="64">
        <f t="shared" si="1388"/>
        <v>0</v>
      </c>
      <c r="Z286" s="64">
        <f t="shared" si="1366"/>
        <v>0</v>
      </c>
      <c r="AA286" s="58"/>
      <c r="AB286" s="58"/>
      <c r="AC286" s="58"/>
      <c r="AD286" s="58"/>
      <c r="AE286" s="65"/>
      <c r="AF286" s="65"/>
      <c r="AG286" s="65"/>
      <c r="AH286" s="65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326">
        <f t="shared" si="1367"/>
        <v>0</v>
      </c>
      <c r="BO286" s="327">
        <f t="shared" si="1368"/>
        <v>0</v>
      </c>
      <c r="BP286" s="326">
        <f t="shared" si="1369"/>
        <v>0</v>
      </c>
      <c r="BQ286" s="326">
        <f t="shared" si="1370"/>
        <v>0</v>
      </c>
      <c r="BR286" s="326">
        <f t="shared" si="1371"/>
        <v>0</v>
      </c>
      <c r="BS286" s="326">
        <f t="shared" si="1372"/>
        <v>0</v>
      </c>
      <c r="BT286" s="326">
        <f t="shared" si="1373"/>
        <v>0</v>
      </c>
      <c r="BU286" s="326">
        <f t="shared" si="1374"/>
        <v>0</v>
      </c>
      <c r="BV286" s="326">
        <f t="shared" si="1375"/>
        <v>0</v>
      </c>
      <c r="BW286" s="326">
        <f t="shared" si="1376"/>
        <v>0</v>
      </c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</row>
    <row r="287" spans="1:85" ht="15.75" customHeight="1">
      <c r="A287" s="160"/>
      <c r="B287" s="110"/>
      <c r="C287" s="111"/>
      <c r="D287" s="112" t="s">
        <v>574</v>
      </c>
      <c r="E287" s="183">
        <f t="shared" ref="E287:H287" si="1389">SUM(E288:E289)</f>
        <v>0</v>
      </c>
      <c r="F287" s="183">
        <f t="shared" si="1389"/>
        <v>0</v>
      </c>
      <c r="G287" s="183">
        <f t="shared" si="1389"/>
        <v>0</v>
      </c>
      <c r="H287" s="183">
        <f t="shared" si="1389"/>
        <v>100000</v>
      </c>
      <c r="I287" s="114">
        <f t="shared" si="1185"/>
        <v>0</v>
      </c>
      <c r="J287" s="114">
        <f t="shared" si="1186"/>
        <v>0</v>
      </c>
      <c r="K287" s="183">
        <f t="shared" ref="K287:W287" si="1390">SUM(K288:K289)</f>
        <v>0</v>
      </c>
      <c r="L287" s="183">
        <f t="shared" si="1390"/>
        <v>0</v>
      </c>
      <c r="M287" s="183">
        <f t="shared" si="1390"/>
        <v>0</v>
      </c>
      <c r="N287" s="183">
        <f t="shared" si="1390"/>
        <v>0</v>
      </c>
      <c r="O287" s="113">
        <f t="shared" si="1390"/>
        <v>0</v>
      </c>
      <c r="P287" s="113">
        <f t="shared" si="1390"/>
        <v>0</v>
      </c>
      <c r="Q287" s="113">
        <f t="shared" si="1390"/>
        <v>0</v>
      </c>
      <c r="R287" s="113">
        <f t="shared" si="1390"/>
        <v>0</v>
      </c>
      <c r="S287" s="113">
        <f t="shared" si="1390"/>
        <v>0</v>
      </c>
      <c r="T287" s="113">
        <f t="shared" si="1390"/>
        <v>0</v>
      </c>
      <c r="U287" s="115">
        <f t="shared" si="1390"/>
        <v>0</v>
      </c>
      <c r="V287" s="115">
        <f t="shared" si="1390"/>
        <v>0</v>
      </c>
      <c r="W287" s="115">
        <f t="shared" si="1390"/>
        <v>0</v>
      </c>
      <c r="X287" s="116">
        <f t="shared" ref="X287:Y287" si="1391">IF(O287&gt;0,O287/K287,0)</f>
        <v>0</v>
      </c>
      <c r="Y287" s="116">
        <f t="shared" si="1391"/>
        <v>0</v>
      </c>
      <c r="Z287" s="116">
        <f t="shared" si="1366"/>
        <v>0</v>
      </c>
      <c r="AA287" s="113">
        <f t="shared" ref="AA287:BW287" si="1392">SUM(AA288:AA289)</f>
        <v>0</v>
      </c>
      <c r="AB287" s="113">
        <f t="shared" si="1392"/>
        <v>0</v>
      </c>
      <c r="AC287" s="113">
        <f t="shared" si="1392"/>
        <v>0</v>
      </c>
      <c r="AD287" s="183">
        <f t="shared" si="1392"/>
        <v>0</v>
      </c>
      <c r="AE287" s="183">
        <f t="shared" si="1392"/>
        <v>0</v>
      </c>
      <c r="AF287" s="183">
        <f t="shared" si="1392"/>
        <v>0</v>
      </c>
      <c r="AG287" s="183">
        <f t="shared" si="1392"/>
        <v>0</v>
      </c>
      <c r="AH287" s="183">
        <f t="shared" si="1392"/>
        <v>0</v>
      </c>
      <c r="AI287" s="113">
        <f t="shared" si="1392"/>
        <v>0</v>
      </c>
      <c r="AJ287" s="113">
        <f t="shared" si="1392"/>
        <v>0</v>
      </c>
      <c r="AK287" s="113">
        <f t="shared" si="1392"/>
        <v>0</v>
      </c>
      <c r="AL287" s="113">
        <f t="shared" si="1392"/>
        <v>0</v>
      </c>
      <c r="AM287" s="113">
        <f t="shared" si="1392"/>
        <v>0</v>
      </c>
      <c r="AN287" s="113">
        <f t="shared" si="1392"/>
        <v>0</v>
      </c>
      <c r="AO287" s="113">
        <f t="shared" si="1392"/>
        <v>0</v>
      </c>
      <c r="AP287" s="113">
        <f t="shared" si="1392"/>
        <v>0</v>
      </c>
      <c r="AQ287" s="113">
        <f t="shared" si="1392"/>
        <v>0</v>
      </c>
      <c r="AR287" s="113">
        <f t="shared" si="1392"/>
        <v>0</v>
      </c>
      <c r="AS287" s="113">
        <f t="shared" si="1392"/>
        <v>0</v>
      </c>
      <c r="AT287" s="113">
        <f t="shared" si="1392"/>
        <v>0</v>
      </c>
      <c r="AU287" s="113">
        <f t="shared" si="1392"/>
        <v>0</v>
      </c>
      <c r="AV287" s="113">
        <f t="shared" si="1392"/>
        <v>0</v>
      </c>
      <c r="AW287" s="113">
        <f t="shared" si="1392"/>
        <v>0</v>
      </c>
      <c r="AX287" s="113">
        <f t="shared" si="1392"/>
        <v>0</v>
      </c>
      <c r="AY287" s="113">
        <f t="shared" si="1392"/>
        <v>0</v>
      </c>
      <c r="AZ287" s="113">
        <f t="shared" si="1392"/>
        <v>0</v>
      </c>
      <c r="BA287" s="113">
        <f t="shared" si="1392"/>
        <v>0</v>
      </c>
      <c r="BB287" s="113">
        <f t="shared" si="1392"/>
        <v>0</v>
      </c>
      <c r="BC287" s="113">
        <f t="shared" si="1392"/>
        <v>0</v>
      </c>
      <c r="BD287" s="113">
        <f t="shared" si="1392"/>
        <v>0</v>
      </c>
      <c r="BE287" s="113">
        <f t="shared" si="1392"/>
        <v>0</v>
      </c>
      <c r="BF287" s="113">
        <f t="shared" si="1392"/>
        <v>0</v>
      </c>
      <c r="BG287" s="113">
        <f t="shared" si="1392"/>
        <v>0</v>
      </c>
      <c r="BH287" s="113">
        <f t="shared" si="1392"/>
        <v>0</v>
      </c>
      <c r="BI287" s="113">
        <f t="shared" si="1392"/>
        <v>0</v>
      </c>
      <c r="BJ287" s="113">
        <f t="shared" si="1392"/>
        <v>0</v>
      </c>
      <c r="BK287" s="113">
        <f t="shared" si="1392"/>
        <v>0</v>
      </c>
      <c r="BL287" s="113">
        <f t="shared" si="1392"/>
        <v>0</v>
      </c>
      <c r="BM287" s="113">
        <f t="shared" si="1392"/>
        <v>0</v>
      </c>
      <c r="BN287" s="113">
        <f t="shared" si="1392"/>
        <v>0</v>
      </c>
      <c r="BO287" s="113">
        <f t="shared" si="1392"/>
        <v>0</v>
      </c>
      <c r="BP287" s="113">
        <f t="shared" si="1392"/>
        <v>0</v>
      </c>
      <c r="BQ287" s="113">
        <f t="shared" si="1392"/>
        <v>0</v>
      </c>
      <c r="BR287" s="113">
        <f t="shared" si="1392"/>
        <v>0</v>
      </c>
      <c r="BS287" s="113">
        <f t="shared" si="1392"/>
        <v>0</v>
      </c>
      <c r="BT287" s="113">
        <f t="shared" si="1392"/>
        <v>0</v>
      </c>
      <c r="BU287" s="113">
        <f t="shared" si="1392"/>
        <v>0</v>
      </c>
      <c r="BV287" s="113">
        <f t="shared" si="1392"/>
        <v>0</v>
      </c>
      <c r="BW287" s="113">
        <f t="shared" si="1392"/>
        <v>0</v>
      </c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</row>
    <row r="288" spans="1:85" ht="15.75" customHeight="1">
      <c r="A288" s="52"/>
      <c r="B288" s="66"/>
      <c r="C288" s="54" t="s">
        <v>575</v>
      </c>
      <c r="D288" s="55" t="s">
        <v>576</v>
      </c>
      <c r="E288" s="56"/>
      <c r="F288" s="56"/>
      <c r="G288" s="56">
        <f t="shared" ref="G288:G289" si="1393">E288-F288</f>
        <v>0</v>
      </c>
      <c r="H288" s="56">
        <v>100000</v>
      </c>
      <c r="I288" s="57">
        <f t="shared" si="1185"/>
        <v>0</v>
      </c>
      <c r="J288" s="57">
        <f t="shared" si="1186"/>
        <v>0</v>
      </c>
      <c r="K288" s="117"/>
      <c r="L288" s="59"/>
      <c r="M288" s="59"/>
      <c r="N288" s="59"/>
      <c r="O288" s="61">
        <f t="shared" ref="O288:Q288" si="1394">AA288+AD288+AG288+AJ288+AM288+AP288+AS288+AV288+AY288+BB288+BE288+BH288</f>
        <v>0</v>
      </c>
      <c r="P288" s="61">
        <f t="shared" si="1394"/>
        <v>0</v>
      </c>
      <c r="Q288" s="61">
        <f t="shared" si="1394"/>
        <v>0</v>
      </c>
      <c r="R288" s="62">
        <f t="shared" ref="R288:T288" si="1395">IF(BK288=0,SUM(AA288+AD288+AG288+AJ288+AM288+AP288+AS288+AV288+AY288+BB288+BE288+BH288),BK288)</f>
        <v>0</v>
      </c>
      <c r="S288" s="62">
        <f t="shared" si="1395"/>
        <v>0</v>
      </c>
      <c r="T288" s="62">
        <f t="shared" si="1395"/>
        <v>0</v>
      </c>
      <c r="U288" s="63">
        <f t="shared" ref="U288:U289" si="1396">K288-O288</f>
        <v>0</v>
      </c>
      <c r="V288" s="63">
        <f t="shared" ref="V288:V289" si="1397">L288-P288-M288</f>
        <v>0</v>
      </c>
      <c r="W288" s="63">
        <f t="shared" ref="W288:W289" si="1398">N288-Q288</f>
        <v>0</v>
      </c>
      <c r="X288" s="64">
        <f t="shared" ref="X288:Y288" si="1399">IF(O288&gt;0,O288/K288,0)</f>
        <v>0</v>
      </c>
      <c r="Y288" s="64">
        <f t="shared" si="1399"/>
        <v>0</v>
      </c>
      <c r="Z288" s="64">
        <f t="shared" si="1366"/>
        <v>0</v>
      </c>
      <c r="AA288" s="58"/>
      <c r="AB288" s="58"/>
      <c r="AC288" s="58"/>
      <c r="AD288" s="58"/>
      <c r="AE288" s="65"/>
      <c r="AF288" s="65"/>
      <c r="AG288" s="65"/>
      <c r="AH288" s="65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L288" s="58"/>
      <c r="BM288" s="58"/>
      <c r="BN288" s="326">
        <f t="shared" ref="BN288:BN289" si="1400">IF(O288-BK288&gt;0,O288-BK288,0)</f>
        <v>0</v>
      </c>
      <c r="BO288" s="327">
        <f t="shared" ref="BO288:BO289" si="1401">IF(Q288-BM288&gt;0,Q288-BM288,0)</f>
        <v>0</v>
      </c>
      <c r="BP288" s="326">
        <f t="shared" ref="BP288:BP289" si="1402">IF(BN288+BO288&gt;0,BN288+BO288,0)</f>
        <v>0</v>
      </c>
      <c r="BQ288" s="326">
        <f t="shared" ref="BQ288:BQ289" si="1403">IF(U288=0,0,U288)</f>
        <v>0</v>
      </c>
      <c r="BR288" s="326">
        <f t="shared" ref="BR288:BR289" si="1404">IF(W288=0,0,W288)</f>
        <v>0</v>
      </c>
      <c r="BS288" s="326">
        <f t="shared" ref="BS288:BS289" si="1405">IF(BQ288+BR288&gt;0,BQ288+BR288,0)</f>
        <v>0</v>
      </c>
      <c r="BT288" s="326">
        <f t="shared" ref="BT288:BT289" si="1406">IF(V288&gt;0,V288,0)</f>
        <v>0</v>
      </c>
      <c r="BU288" s="326">
        <f t="shared" ref="BU288:BU289" si="1407">IF(BP288=0,0,BP288)</f>
        <v>0</v>
      </c>
      <c r="BV288" s="326">
        <f t="shared" ref="BV288:BV289" si="1408">IF(BS288=0,0,BS288)</f>
        <v>0</v>
      </c>
      <c r="BW288" s="326">
        <f t="shared" ref="BW288:BW289" si="1409">IF(BP288+BT288&gt;0,BP288+BT288,0)</f>
        <v>0</v>
      </c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</row>
    <row r="289" spans="1:85" ht="15.75" customHeight="1">
      <c r="A289" s="52"/>
      <c r="B289" s="66"/>
      <c r="C289" s="54" t="s">
        <v>577</v>
      </c>
      <c r="D289" s="55" t="s">
        <v>578</v>
      </c>
      <c r="E289" s="56"/>
      <c r="F289" s="56"/>
      <c r="G289" s="56">
        <f t="shared" si="1393"/>
        <v>0</v>
      </c>
      <c r="H289" s="56"/>
      <c r="I289" s="57">
        <f t="shared" si="1185"/>
        <v>0</v>
      </c>
      <c r="J289" s="57">
        <f t="shared" si="1186"/>
        <v>0</v>
      </c>
      <c r="K289" s="59"/>
      <c r="L289" s="59"/>
      <c r="M289" s="58"/>
      <c r="N289" s="58"/>
      <c r="O289" s="61">
        <f t="shared" ref="O289:Q289" si="1410">AA289+AD289+AG289+AJ289+AM289+AP289+AS289+AV289+AY289+BB289+BE289+BH289</f>
        <v>0</v>
      </c>
      <c r="P289" s="61">
        <f t="shared" si="1410"/>
        <v>0</v>
      </c>
      <c r="Q289" s="61">
        <f t="shared" si="1410"/>
        <v>0</v>
      </c>
      <c r="R289" s="62">
        <f t="shared" ref="R289:T289" si="1411">IF(BK289=0,SUM(AA289+AD289+AG289+AJ289+AM289+AP289+AS289+AV289+AY289+BB289+BE289+BH289),BK289)</f>
        <v>0</v>
      </c>
      <c r="S289" s="62">
        <f t="shared" si="1411"/>
        <v>0</v>
      </c>
      <c r="T289" s="62">
        <f t="shared" si="1411"/>
        <v>0</v>
      </c>
      <c r="U289" s="63">
        <f t="shared" si="1396"/>
        <v>0</v>
      </c>
      <c r="V289" s="63">
        <f t="shared" si="1397"/>
        <v>0</v>
      </c>
      <c r="W289" s="63">
        <f t="shared" si="1398"/>
        <v>0</v>
      </c>
      <c r="X289" s="64">
        <f t="shared" ref="X289:Y289" si="1412">IF(O289&gt;0,O289/K289,0)</f>
        <v>0</v>
      </c>
      <c r="Y289" s="64">
        <f t="shared" si="1412"/>
        <v>0</v>
      </c>
      <c r="Z289" s="64">
        <f t="shared" si="1366"/>
        <v>0</v>
      </c>
      <c r="AA289" s="58"/>
      <c r="AB289" s="58"/>
      <c r="AC289" s="58"/>
      <c r="AD289" s="58"/>
      <c r="AE289" s="65"/>
      <c r="AF289" s="65"/>
      <c r="AG289" s="65"/>
      <c r="AH289" s="65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L289" s="58"/>
      <c r="BM289" s="58"/>
      <c r="BN289" s="326">
        <f t="shared" si="1400"/>
        <v>0</v>
      </c>
      <c r="BO289" s="327">
        <f t="shared" si="1401"/>
        <v>0</v>
      </c>
      <c r="BP289" s="326">
        <f t="shared" si="1402"/>
        <v>0</v>
      </c>
      <c r="BQ289" s="326">
        <f t="shared" si="1403"/>
        <v>0</v>
      </c>
      <c r="BR289" s="326">
        <f t="shared" si="1404"/>
        <v>0</v>
      </c>
      <c r="BS289" s="326">
        <f t="shared" si="1405"/>
        <v>0</v>
      </c>
      <c r="BT289" s="326">
        <f t="shared" si="1406"/>
        <v>0</v>
      </c>
      <c r="BU289" s="326">
        <f t="shared" si="1407"/>
        <v>0</v>
      </c>
      <c r="BV289" s="326">
        <f t="shared" si="1408"/>
        <v>0</v>
      </c>
      <c r="BW289" s="326">
        <f t="shared" si="1409"/>
        <v>0</v>
      </c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</row>
    <row r="290" spans="1:85" ht="15.75" customHeight="1">
      <c r="A290" s="160"/>
      <c r="B290" s="110"/>
      <c r="C290" s="111"/>
      <c r="D290" s="112" t="s">
        <v>579</v>
      </c>
      <c r="E290" s="183">
        <f t="shared" ref="E290:H290" si="1413">SUM(E291:E293)</f>
        <v>0</v>
      </c>
      <c r="F290" s="183">
        <f t="shared" si="1413"/>
        <v>0</v>
      </c>
      <c r="G290" s="183">
        <f t="shared" si="1413"/>
        <v>0</v>
      </c>
      <c r="H290" s="183">
        <f t="shared" si="1413"/>
        <v>0</v>
      </c>
      <c r="I290" s="114">
        <f t="shared" si="1185"/>
        <v>0</v>
      </c>
      <c r="J290" s="114">
        <f t="shared" si="1186"/>
        <v>0</v>
      </c>
      <c r="K290" s="183">
        <f t="shared" ref="K290:Q290" si="1414">SUM(K291:K293)</f>
        <v>0</v>
      </c>
      <c r="L290" s="183">
        <f t="shared" si="1414"/>
        <v>0</v>
      </c>
      <c r="M290" s="183">
        <f t="shared" si="1414"/>
        <v>0</v>
      </c>
      <c r="N290" s="113">
        <f t="shared" si="1414"/>
        <v>0</v>
      </c>
      <c r="O290" s="113">
        <f t="shared" si="1414"/>
        <v>0</v>
      </c>
      <c r="P290" s="113">
        <f t="shared" si="1414"/>
        <v>0</v>
      </c>
      <c r="Q290" s="113">
        <f t="shared" si="1414"/>
        <v>0</v>
      </c>
      <c r="R290" s="41">
        <f t="shared" ref="R290:T290" si="1415">IF(BK290=0,SUM(AA290+AD290+AG290+AJ290+AM290+AP290+AS290+AV290+AY290+BB290+BE290+BH290),BK290)</f>
        <v>0</v>
      </c>
      <c r="S290" s="41">
        <f t="shared" si="1415"/>
        <v>0</v>
      </c>
      <c r="T290" s="41">
        <f t="shared" si="1415"/>
        <v>0</v>
      </c>
      <c r="U290" s="115">
        <f t="shared" ref="U290:W290" si="1416">SUM(U291:U293)</f>
        <v>0</v>
      </c>
      <c r="V290" s="115">
        <f t="shared" si="1416"/>
        <v>0</v>
      </c>
      <c r="W290" s="115">
        <f t="shared" si="1416"/>
        <v>0</v>
      </c>
      <c r="X290" s="116">
        <f t="shared" ref="X290:Y290" si="1417">IF(O290&gt;0,O290/K290,0)</f>
        <v>0</v>
      </c>
      <c r="Y290" s="116">
        <f t="shared" si="1417"/>
        <v>0</v>
      </c>
      <c r="Z290" s="116">
        <f t="shared" si="1366"/>
        <v>0</v>
      </c>
      <c r="AA290" s="113">
        <f t="shared" ref="AA290:BW290" si="1418">SUM(AA291:AA293)</f>
        <v>0</v>
      </c>
      <c r="AB290" s="113">
        <f t="shared" si="1418"/>
        <v>0</v>
      </c>
      <c r="AC290" s="113">
        <f t="shared" si="1418"/>
        <v>0</v>
      </c>
      <c r="AD290" s="183">
        <f t="shared" si="1418"/>
        <v>0</v>
      </c>
      <c r="AE290" s="183">
        <f t="shared" si="1418"/>
        <v>0</v>
      </c>
      <c r="AF290" s="183">
        <f t="shared" si="1418"/>
        <v>0</v>
      </c>
      <c r="AG290" s="183">
        <f t="shared" si="1418"/>
        <v>0</v>
      </c>
      <c r="AH290" s="183">
        <f t="shared" si="1418"/>
        <v>0</v>
      </c>
      <c r="AI290" s="113">
        <f t="shared" si="1418"/>
        <v>0</v>
      </c>
      <c r="AJ290" s="113">
        <f t="shared" si="1418"/>
        <v>0</v>
      </c>
      <c r="AK290" s="113">
        <f t="shared" si="1418"/>
        <v>0</v>
      </c>
      <c r="AL290" s="113">
        <f t="shared" si="1418"/>
        <v>0</v>
      </c>
      <c r="AM290" s="113">
        <f t="shared" si="1418"/>
        <v>0</v>
      </c>
      <c r="AN290" s="113">
        <f t="shared" si="1418"/>
        <v>0</v>
      </c>
      <c r="AO290" s="113">
        <f t="shared" si="1418"/>
        <v>0</v>
      </c>
      <c r="AP290" s="113">
        <f t="shared" si="1418"/>
        <v>0</v>
      </c>
      <c r="AQ290" s="113">
        <f t="shared" si="1418"/>
        <v>0</v>
      </c>
      <c r="AR290" s="113">
        <f t="shared" si="1418"/>
        <v>0</v>
      </c>
      <c r="AS290" s="113">
        <f t="shared" si="1418"/>
        <v>0</v>
      </c>
      <c r="AT290" s="113">
        <f t="shared" si="1418"/>
        <v>0</v>
      </c>
      <c r="AU290" s="113">
        <f t="shared" si="1418"/>
        <v>0</v>
      </c>
      <c r="AV290" s="113">
        <f t="shared" si="1418"/>
        <v>0</v>
      </c>
      <c r="AW290" s="113">
        <f t="shared" si="1418"/>
        <v>0</v>
      </c>
      <c r="AX290" s="113">
        <f t="shared" si="1418"/>
        <v>0</v>
      </c>
      <c r="AY290" s="113">
        <f t="shared" si="1418"/>
        <v>0</v>
      </c>
      <c r="AZ290" s="113">
        <f t="shared" si="1418"/>
        <v>0</v>
      </c>
      <c r="BA290" s="113">
        <f t="shared" si="1418"/>
        <v>0</v>
      </c>
      <c r="BB290" s="113">
        <f t="shared" si="1418"/>
        <v>0</v>
      </c>
      <c r="BC290" s="113">
        <f t="shared" si="1418"/>
        <v>0</v>
      </c>
      <c r="BD290" s="113">
        <f t="shared" si="1418"/>
        <v>0</v>
      </c>
      <c r="BE290" s="113">
        <f t="shared" si="1418"/>
        <v>0</v>
      </c>
      <c r="BF290" s="113">
        <f t="shared" si="1418"/>
        <v>0</v>
      </c>
      <c r="BG290" s="113">
        <f t="shared" si="1418"/>
        <v>0</v>
      </c>
      <c r="BH290" s="113">
        <f t="shared" si="1418"/>
        <v>0</v>
      </c>
      <c r="BI290" s="113">
        <f t="shared" si="1418"/>
        <v>0</v>
      </c>
      <c r="BJ290" s="113">
        <f t="shared" si="1418"/>
        <v>0</v>
      </c>
      <c r="BK290" s="113">
        <f t="shared" si="1418"/>
        <v>0</v>
      </c>
      <c r="BL290" s="113">
        <f t="shared" si="1418"/>
        <v>0</v>
      </c>
      <c r="BM290" s="113">
        <f t="shared" si="1418"/>
        <v>0</v>
      </c>
      <c r="BN290" s="113">
        <f t="shared" si="1418"/>
        <v>0</v>
      </c>
      <c r="BO290" s="113">
        <f t="shared" si="1418"/>
        <v>0</v>
      </c>
      <c r="BP290" s="113">
        <f t="shared" si="1418"/>
        <v>0</v>
      </c>
      <c r="BQ290" s="113">
        <f t="shared" si="1418"/>
        <v>0</v>
      </c>
      <c r="BR290" s="113">
        <f t="shared" si="1418"/>
        <v>0</v>
      </c>
      <c r="BS290" s="113">
        <f t="shared" si="1418"/>
        <v>0</v>
      </c>
      <c r="BT290" s="113">
        <f t="shared" si="1418"/>
        <v>0</v>
      </c>
      <c r="BU290" s="113">
        <f t="shared" si="1418"/>
        <v>0</v>
      </c>
      <c r="BV290" s="113">
        <f t="shared" si="1418"/>
        <v>0</v>
      </c>
      <c r="BW290" s="113">
        <f t="shared" si="1418"/>
        <v>0</v>
      </c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</row>
    <row r="291" spans="1:85" ht="15.75" customHeight="1">
      <c r="A291" s="52"/>
      <c r="B291" s="66"/>
      <c r="C291" s="54"/>
      <c r="D291" s="55"/>
      <c r="E291" s="56"/>
      <c r="F291" s="56"/>
      <c r="G291" s="56">
        <f t="shared" ref="G291:G293" si="1419">E291-F291</f>
        <v>0</v>
      </c>
      <c r="H291" s="56"/>
      <c r="I291" s="57">
        <f t="shared" si="1185"/>
        <v>0</v>
      </c>
      <c r="J291" s="57">
        <f t="shared" si="1186"/>
        <v>0</v>
      </c>
      <c r="K291" s="58"/>
      <c r="L291" s="59"/>
      <c r="M291" s="60"/>
      <c r="N291" s="60"/>
      <c r="O291" s="61">
        <f t="shared" ref="O291:Q291" si="1420">AA291+AD291+AG291+AJ291+AM291+AP291+AS291+AV291+AY291+BB291+BE291+BH291</f>
        <v>0</v>
      </c>
      <c r="P291" s="61">
        <f t="shared" si="1420"/>
        <v>0</v>
      </c>
      <c r="Q291" s="61">
        <f t="shared" si="1420"/>
        <v>0</v>
      </c>
      <c r="R291" s="62">
        <f t="shared" ref="R291:T291" si="1421">IF(BK291=0,SUM(AA291+AD291+AG291+AJ291+AM291+AP291+AS291+AV291+AY291+BB291+BE291+BH291),BK291)</f>
        <v>0</v>
      </c>
      <c r="S291" s="62">
        <f t="shared" si="1421"/>
        <v>0</v>
      </c>
      <c r="T291" s="62">
        <f t="shared" si="1421"/>
        <v>0</v>
      </c>
      <c r="U291" s="63">
        <f t="shared" ref="U291:U293" si="1422">K291-O291</f>
        <v>0</v>
      </c>
      <c r="V291" s="63">
        <f t="shared" ref="V291:V293" si="1423">L291-P291-M291</f>
        <v>0</v>
      </c>
      <c r="W291" s="63">
        <f t="shared" ref="W291:W293" si="1424">N291-Q291</f>
        <v>0</v>
      </c>
      <c r="X291" s="64">
        <f t="shared" ref="X291:Y291" si="1425">IF(O291&gt;0,O291/K291,0)</f>
        <v>0</v>
      </c>
      <c r="Y291" s="64">
        <f t="shared" si="1425"/>
        <v>0</v>
      </c>
      <c r="Z291" s="64">
        <f t="shared" si="1366"/>
        <v>0</v>
      </c>
      <c r="AA291" s="58"/>
      <c r="AB291" s="58"/>
      <c r="AC291" s="58"/>
      <c r="AD291" s="58"/>
      <c r="AE291" s="65"/>
      <c r="AF291" s="65"/>
      <c r="AG291" s="65"/>
      <c r="AH291" s="65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60"/>
      <c r="BI291" s="58"/>
      <c r="BJ291" s="58"/>
      <c r="BK291" s="60"/>
      <c r="BL291" s="58"/>
      <c r="BM291" s="58"/>
      <c r="BN291" s="326">
        <f t="shared" ref="BN291:BN293" si="1426">IF(O291-BK291&gt;0,O291-BK291,0)</f>
        <v>0</v>
      </c>
      <c r="BO291" s="327">
        <f t="shared" ref="BO291:BO293" si="1427">IF(Q291-BM291&gt;0,Q291-BM291,0)</f>
        <v>0</v>
      </c>
      <c r="BP291" s="326">
        <f t="shared" ref="BP291:BP293" si="1428">IF(BN291+BO291&gt;0,BN291+BO291,0)</f>
        <v>0</v>
      </c>
      <c r="BQ291" s="326">
        <f t="shared" ref="BQ291:BQ293" si="1429">IF(U291=0,0,U291)</f>
        <v>0</v>
      </c>
      <c r="BR291" s="326">
        <f t="shared" ref="BR291:BR293" si="1430">IF(W291=0,0,W291)</f>
        <v>0</v>
      </c>
      <c r="BS291" s="326">
        <f t="shared" ref="BS291:BS293" si="1431">IF(BQ291+BR291&gt;0,BQ291+BR291,0)</f>
        <v>0</v>
      </c>
      <c r="BT291" s="326">
        <f t="shared" ref="BT291:BT293" si="1432">IF(V291&gt;0,V291,0)</f>
        <v>0</v>
      </c>
      <c r="BU291" s="326">
        <f t="shared" ref="BU291:BU293" si="1433">IF(BP291=0,0,BP291)</f>
        <v>0</v>
      </c>
      <c r="BV291" s="326">
        <f t="shared" ref="BV291:BV293" si="1434">IF(BS291=0,0,BS291)</f>
        <v>0</v>
      </c>
      <c r="BW291" s="326">
        <f t="shared" ref="BW291:BW293" si="1435">IF(BP291+BT291&gt;0,BP291+BT291,0)</f>
        <v>0</v>
      </c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</row>
    <row r="292" spans="1:85" ht="15.75" customHeight="1">
      <c r="A292" s="52"/>
      <c r="B292" s="66"/>
      <c r="C292" s="54"/>
      <c r="D292" s="55"/>
      <c r="E292" s="56"/>
      <c r="F292" s="56"/>
      <c r="G292" s="56">
        <f t="shared" si="1419"/>
        <v>0</v>
      </c>
      <c r="H292" s="56"/>
      <c r="I292" s="57">
        <f t="shared" si="1185"/>
        <v>0</v>
      </c>
      <c r="J292" s="57">
        <f t="shared" si="1186"/>
        <v>0</v>
      </c>
      <c r="K292" s="58"/>
      <c r="L292" s="59"/>
      <c r="M292" s="60"/>
      <c r="N292" s="60"/>
      <c r="O292" s="61">
        <f t="shared" ref="O292:Q292" si="1436">AA292+AD292+AG292+AJ292+AM292+AP292+AS292+AV292+AY292+BB292+BE292+BH292</f>
        <v>0</v>
      </c>
      <c r="P292" s="61">
        <f t="shared" si="1436"/>
        <v>0</v>
      </c>
      <c r="Q292" s="61">
        <f t="shared" si="1436"/>
        <v>0</v>
      </c>
      <c r="R292" s="62">
        <f t="shared" ref="R292:T292" si="1437">IF(BK292=0,SUM(AA292+AD292+AG292+AJ292+AM292+AP292+AS292+AV292+AY292+BB292+BE292+BH292),BK292)</f>
        <v>0</v>
      </c>
      <c r="S292" s="62">
        <f t="shared" si="1437"/>
        <v>0</v>
      </c>
      <c r="T292" s="62">
        <f t="shared" si="1437"/>
        <v>0</v>
      </c>
      <c r="U292" s="63">
        <f t="shared" si="1422"/>
        <v>0</v>
      </c>
      <c r="V292" s="63">
        <f t="shared" si="1423"/>
        <v>0</v>
      </c>
      <c r="W292" s="63">
        <f t="shared" si="1424"/>
        <v>0</v>
      </c>
      <c r="X292" s="64">
        <f t="shared" ref="X292:Y292" si="1438">IF(O292&gt;0,O292/K292,0)</f>
        <v>0</v>
      </c>
      <c r="Y292" s="64">
        <f t="shared" si="1438"/>
        <v>0</v>
      </c>
      <c r="Z292" s="64">
        <f t="shared" si="1366"/>
        <v>0</v>
      </c>
      <c r="AA292" s="58"/>
      <c r="AB292" s="58"/>
      <c r="AC292" s="58"/>
      <c r="AD292" s="58"/>
      <c r="AE292" s="65"/>
      <c r="AF292" s="65"/>
      <c r="AG292" s="65"/>
      <c r="AH292" s="65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9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L292" s="58"/>
      <c r="BM292" s="58"/>
      <c r="BN292" s="326">
        <f t="shared" si="1426"/>
        <v>0</v>
      </c>
      <c r="BO292" s="327">
        <f t="shared" si="1427"/>
        <v>0</v>
      </c>
      <c r="BP292" s="326">
        <f t="shared" si="1428"/>
        <v>0</v>
      </c>
      <c r="BQ292" s="326">
        <f t="shared" si="1429"/>
        <v>0</v>
      </c>
      <c r="BR292" s="326">
        <f t="shared" si="1430"/>
        <v>0</v>
      </c>
      <c r="BS292" s="326">
        <f t="shared" si="1431"/>
        <v>0</v>
      </c>
      <c r="BT292" s="326">
        <f t="shared" si="1432"/>
        <v>0</v>
      </c>
      <c r="BU292" s="326">
        <f t="shared" si="1433"/>
        <v>0</v>
      </c>
      <c r="BV292" s="326">
        <f t="shared" si="1434"/>
        <v>0</v>
      </c>
      <c r="BW292" s="326">
        <f t="shared" si="1435"/>
        <v>0</v>
      </c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</row>
    <row r="293" spans="1:85" ht="15.75" customHeight="1">
      <c r="A293" s="52"/>
      <c r="B293" s="66"/>
      <c r="C293" s="54"/>
      <c r="D293" s="55"/>
      <c r="E293" s="56"/>
      <c r="F293" s="56"/>
      <c r="G293" s="56">
        <f t="shared" si="1419"/>
        <v>0</v>
      </c>
      <c r="H293" s="56"/>
      <c r="I293" s="57">
        <f t="shared" si="1185"/>
        <v>0</v>
      </c>
      <c r="J293" s="57">
        <f t="shared" si="1186"/>
        <v>0</v>
      </c>
      <c r="K293" s="59"/>
      <c r="L293" s="59"/>
      <c r="M293" s="59"/>
      <c r="N293" s="59"/>
      <c r="O293" s="61">
        <f t="shared" ref="O293:Q293" si="1439">AA293+AD293+AG293+AJ293+AM293+AP293+AS293+AV293+AY293+BB293+BE293+BH293</f>
        <v>0</v>
      </c>
      <c r="P293" s="61">
        <f t="shared" si="1439"/>
        <v>0</v>
      </c>
      <c r="Q293" s="61">
        <f t="shared" si="1439"/>
        <v>0</v>
      </c>
      <c r="R293" s="62">
        <f t="shared" ref="R293:T293" si="1440">IF(BK293=0,SUM(AA293+AD293+AG293+AJ293+AM293+AP293+AS293+AV293+AY293+BB293+BE293+BH293),BK293)</f>
        <v>0</v>
      </c>
      <c r="S293" s="62">
        <f t="shared" si="1440"/>
        <v>0</v>
      </c>
      <c r="T293" s="62">
        <f t="shared" si="1440"/>
        <v>0</v>
      </c>
      <c r="U293" s="63">
        <f t="shared" si="1422"/>
        <v>0</v>
      </c>
      <c r="V293" s="63">
        <f t="shared" si="1423"/>
        <v>0</v>
      </c>
      <c r="W293" s="63">
        <f t="shared" si="1424"/>
        <v>0</v>
      </c>
      <c r="X293" s="64">
        <f t="shared" ref="X293:Y293" si="1441">IF(O293&gt;0,O293/K293,0)</f>
        <v>0</v>
      </c>
      <c r="Y293" s="64">
        <f t="shared" si="1441"/>
        <v>0</v>
      </c>
      <c r="Z293" s="64">
        <f t="shared" si="1366"/>
        <v>0</v>
      </c>
      <c r="AA293" s="58"/>
      <c r="AB293" s="58"/>
      <c r="AC293" s="58"/>
      <c r="AD293" s="58"/>
      <c r="AE293" s="65"/>
      <c r="AF293" s="65"/>
      <c r="AG293" s="65"/>
      <c r="AH293" s="65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L293" s="58"/>
      <c r="BM293" s="58"/>
      <c r="BN293" s="326">
        <f t="shared" si="1426"/>
        <v>0</v>
      </c>
      <c r="BO293" s="327">
        <f t="shared" si="1427"/>
        <v>0</v>
      </c>
      <c r="BP293" s="326">
        <f t="shared" si="1428"/>
        <v>0</v>
      </c>
      <c r="BQ293" s="326">
        <f t="shared" si="1429"/>
        <v>0</v>
      </c>
      <c r="BR293" s="326">
        <f t="shared" si="1430"/>
        <v>0</v>
      </c>
      <c r="BS293" s="326">
        <f t="shared" si="1431"/>
        <v>0</v>
      </c>
      <c r="BT293" s="326">
        <f t="shared" si="1432"/>
        <v>0</v>
      </c>
      <c r="BU293" s="326">
        <f t="shared" si="1433"/>
        <v>0</v>
      </c>
      <c r="BV293" s="326">
        <f t="shared" si="1434"/>
        <v>0</v>
      </c>
      <c r="BW293" s="326">
        <f t="shared" si="1435"/>
        <v>0</v>
      </c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</row>
    <row r="294" spans="1:85" ht="15.75" customHeight="1">
      <c r="A294" s="45"/>
      <c r="B294" s="46" t="s">
        <v>580</v>
      </c>
      <c r="C294" s="47"/>
      <c r="D294" s="47"/>
      <c r="E294" s="48">
        <f t="shared" ref="E294:H294" si="1442">E295+E313+E339</f>
        <v>1358465.96</v>
      </c>
      <c r="F294" s="48">
        <f t="shared" si="1442"/>
        <v>0</v>
      </c>
      <c r="G294" s="48">
        <f t="shared" si="1442"/>
        <v>1358465.96</v>
      </c>
      <c r="H294" s="48">
        <f t="shared" si="1442"/>
        <v>570000</v>
      </c>
      <c r="I294" s="70">
        <f t="shared" si="1185"/>
        <v>0.27532788528613555</v>
      </c>
      <c r="J294" s="70">
        <f t="shared" si="1186"/>
        <v>0.11011809232231332</v>
      </c>
      <c r="K294" s="48">
        <f t="shared" ref="K294:Q294" si="1443">K295+K313+K339</f>
        <v>374023.56</v>
      </c>
      <c r="L294" s="48">
        <f t="shared" si="1443"/>
        <v>186328.27999999997</v>
      </c>
      <c r="M294" s="48">
        <f t="shared" si="1443"/>
        <v>8.48</v>
      </c>
      <c r="N294" s="48">
        <f t="shared" si="1443"/>
        <v>0</v>
      </c>
      <c r="O294" s="48">
        <f t="shared" si="1443"/>
        <v>149591.67999999999</v>
      </c>
      <c r="P294" s="48">
        <f t="shared" si="1443"/>
        <v>146714.74</v>
      </c>
      <c r="Q294" s="48">
        <f t="shared" si="1443"/>
        <v>0</v>
      </c>
      <c r="R294" s="50">
        <f t="shared" ref="R294:T294" si="1444">IF(BK294=0,SUM(AA294+AD294+AG294+AJ294+AM294+AP294+AS294+AV294+AY294+BB294+BE294+BH294),BK294)</f>
        <v>149591.67999999999</v>
      </c>
      <c r="S294" s="50">
        <f t="shared" si="1444"/>
        <v>146714.74</v>
      </c>
      <c r="T294" s="50">
        <f t="shared" si="1444"/>
        <v>0</v>
      </c>
      <c r="U294" s="51">
        <f t="shared" ref="U294:W294" si="1445">U295+U313+U339</f>
        <v>224431.88</v>
      </c>
      <c r="V294" s="51">
        <f t="shared" si="1445"/>
        <v>39605.06</v>
      </c>
      <c r="W294" s="51">
        <f t="shared" si="1445"/>
        <v>0</v>
      </c>
      <c r="X294" s="49">
        <f t="shared" ref="X294:Y294" si="1446">IF(O294&gt;0,O294/K294,0)</f>
        <v>0.39995255913825323</v>
      </c>
      <c r="Y294" s="49">
        <f t="shared" si="1446"/>
        <v>0.78739920746330083</v>
      </c>
      <c r="Z294" s="49">
        <f t="shared" si="1366"/>
        <v>0</v>
      </c>
      <c r="AA294" s="48">
        <f t="shared" ref="AA294:BW294" si="1447">AA295+AA313+AA339</f>
        <v>3800</v>
      </c>
      <c r="AB294" s="48">
        <f t="shared" si="1447"/>
        <v>96787.5</v>
      </c>
      <c r="AC294" s="48">
        <f t="shared" si="1447"/>
        <v>0</v>
      </c>
      <c r="AD294" s="48">
        <f t="shared" si="1447"/>
        <v>15079.15</v>
      </c>
      <c r="AE294" s="48">
        <f t="shared" si="1447"/>
        <v>10703.24</v>
      </c>
      <c r="AF294" s="48">
        <f t="shared" si="1447"/>
        <v>0</v>
      </c>
      <c r="AG294" s="48">
        <f t="shared" si="1447"/>
        <v>130712.52999999998</v>
      </c>
      <c r="AH294" s="48">
        <f t="shared" si="1447"/>
        <v>39224</v>
      </c>
      <c r="AI294" s="48">
        <f t="shared" si="1447"/>
        <v>0</v>
      </c>
      <c r="AJ294" s="48">
        <f t="shared" si="1447"/>
        <v>0</v>
      </c>
      <c r="AK294" s="48">
        <f t="shared" si="1447"/>
        <v>0</v>
      </c>
      <c r="AL294" s="48">
        <f t="shared" si="1447"/>
        <v>0</v>
      </c>
      <c r="AM294" s="48">
        <f t="shared" si="1447"/>
        <v>0</v>
      </c>
      <c r="AN294" s="48">
        <f t="shared" si="1447"/>
        <v>0</v>
      </c>
      <c r="AO294" s="48">
        <f t="shared" si="1447"/>
        <v>0</v>
      </c>
      <c r="AP294" s="48">
        <f t="shared" si="1447"/>
        <v>0</v>
      </c>
      <c r="AQ294" s="48">
        <f t="shared" si="1447"/>
        <v>0</v>
      </c>
      <c r="AR294" s="48">
        <f t="shared" si="1447"/>
        <v>0</v>
      </c>
      <c r="AS294" s="48">
        <f t="shared" si="1447"/>
        <v>0</v>
      </c>
      <c r="AT294" s="48">
        <f t="shared" si="1447"/>
        <v>0</v>
      </c>
      <c r="AU294" s="48">
        <f t="shared" si="1447"/>
        <v>0</v>
      </c>
      <c r="AV294" s="48">
        <f t="shared" si="1447"/>
        <v>0</v>
      </c>
      <c r="AW294" s="48">
        <f t="shared" si="1447"/>
        <v>0</v>
      </c>
      <c r="AX294" s="48">
        <f t="shared" si="1447"/>
        <v>0</v>
      </c>
      <c r="AY294" s="48">
        <f t="shared" si="1447"/>
        <v>0</v>
      </c>
      <c r="AZ294" s="48">
        <f t="shared" si="1447"/>
        <v>0</v>
      </c>
      <c r="BA294" s="48">
        <f t="shared" si="1447"/>
        <v>0</v>
      </c>
      <c r="BB294" s="48">
        <f t="shared" si="1447"/>
        <v>0</v>
      </c>
      <c r="BC294" s="48">
        <f t="shared" si="1447"/>
        <v>0</v>
      </c>
      <c r="BD294" s="48">
        <f t="shared" si="1447"/>
        <v>0</v>
      </c>
      <c r="BE294" s="48">
        <f t="shared" si="1447"/>
        <v>0</v>
      </c>
      <c r="BF294" s="48">
        <f t="shared" si="1447"/>
        <v>0</v>
      </c>
      <c r="BG294" s="48">
        <f t="shared" si="1447"/>
        <v>0</v>
      </c>
      <c r="BH294" s="48">
        <f t="shared" si="1447"/>
        <v>0</v>
      </c>
      <c r="BI294" s="48">
        <f t="shared" si="1447"/>
        <v>0</v>
      </c>
      <c r="BJ294" s="48">
        <f t="shared" si="1447"/>
        <v>0</v>
      </c>
      <c r="BK294" s="48">
        <f t="shared" si="1447"/>
        <v>0</v>
      </c>
      <c r="BL294" s="48">
        <f t="shared" si="1447"/>
        <v>0</v>
      </c>
      <c r="BM294" s="48">
        <f t="shared" si="1447"/>
        <v>0</v>
      </c>
      <c r="BN294" s="48">
        <f t="shared" si="1447"/>
        <v>149591.67999999999</v>
      </c>
      <c r="BO294" s="48">
        <f t="shared" si="1447"/>
        <v>0</v>
      </c>
      <c r="BP294" s="48">
        <f t="shared" si="1447"/>
        <v>149591.67999999999</v>
      </c>
      <c r="BQ294" s="48">
        <f t="shared" si="1447"/>
        <v>224431.88</v>
      </c>
      <c r="BR294" s="48">
        <f t="shared" si="1447"/>
        <v>0</v>
      </c>
      <c r="BS294" s="48">
        <f t="shared" si="1447"/>
        <v>224431.88</v>
      </c>
      <c r="BT294" s="48">
        <f t="shared" si="1447"/>
        <v>39605.06</v>
      </c>
      <c r="BU294" s="48">
        <f t="shared" si="1447"/>
        <v>149591.67999999999</v>
      </c>
      <c r="BV294" s="48">
        <f t="shared" si="1447"/>
        <v>224431.88</v>
      </c>
      <c r="BW294" s="48">
        <f t="shared" si="1447"/>
        <v>189196.74</v>
      </c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</row>
    <row r="295" spans="1:85" ht="15.75" customHeight="1">
      <c r="A295" s="180"/>
      <c r="B295" s="181"/>
      <c r="C295" s="148"/>
      <c r="D295" s="182" t="s">
        <v>581</v>
      </c>
      <c r="E295" s="183">
        <f t="shared" ref="E295:H295" si="1448">E296+E303</f>
        <v>150932.97999999998</v>
      </c>
      <c r="F295" s="183">
        <f t="shared" si="1448"/>
        <v>0</v>
      </c>
      <c r="G295" s="183">
        <f t="shared" si="1448"/>
        <v>150932.97999999998</v>
      </c>
      <c r="H295" s="183">
        <f t="shared" si="1448"/>
        <v>0</v>
      </c>
      <c r="I295" s="114">
        <f t="shared" si="1185"/>
        <v>0.1894880760984114</v>
      </c>
      <c r="J295" s="114">
        <f t="shared" si="1186"/>
        <v>7.6719547974206839E-2</v>
      </c>
      <c r="K295" s="183">
        <f t="shared" ref="K295:Q295" si="1449">K296+K303</f>
        <v>28600</v>
      </c>
      <c r="L295" s="183">
        <f t="shared" si="1449"/>
        <v>0</v>
      </c>
      <c r="M295" s="183">
        <f t="shared" si="1449"/>
        <v>0</v>
      </c>
      <c r="N295" s="183">
        <f t="shared" si="1449"/>
        <v>0</v>
      </c>
      <c r="O295" s="183">
        <f t="shared" si="1449"/>
        <v>11579.51</v>
      </c>
      <c r="P295" s="183">
        <f t="shared" si="1449"/>
        <v>0</v>
      </c>
      <c r="Q295" s="183">
        <f t="shared" si="1449"/>
        <v>0</v>
      </c>
      <c r="R295" s="41">
        <f t="shared" ref="R295:T295" si="1450">IF(BK295=0,SUM(AA295+AD295+AG295+AJ295+AM295+AP295+AS295+AV295+AY295+BB295+BE295+BH295),BK295)</f>
        <v>11579.51</v>
      </c>
      <c r="S295" s="41">
        <f t="shared" si="1450"/>
        <v>0</v>
      </c>
      <c r="T295" s="41">
        <f t="shared" si="1450"/>
        <v>0</v>
      </c>
      <c r="U295" s="184">
        <f t="shared" ref="U295:W295" si="1451">U296+U303</f>
        <v>17020.489999999998</v>
      </c>
      <c r="V295" s="184">
        <f t="shared" si="1451"/>
        <v>0</v>
      </c>
      <c r="W295" s="184">
        <f t="shared" si="1451"/>
        <v>0</v>
      </c>
      <c r="X295" s="116">
        <f t="shared" ref="X295:Y295" si="1452">IF(O295&gt;0,O295/K295,0)</f>
        <v>0.40487797202797204</v>
      </c>
      <c r="Y295" s="116">
        <f t="shared" si="1452"/>
        <v>0</v>
      </c>
      <c r="Z295" s="116">
        <f t="shared" si="1366"/>
        <v>0</v>
      </c>
      <c r="AA295" s="183">
        <f t="shared" ref="AA295:BW295" si="1453">AA296+AA303</f>
        <v>3800</v>
      </c>
      <c r="AB295" s="183">
        <f t="shared" si="1453"/>
        <v>0</v>
      </c>
      <c r="AC295" s="183">
        <f t="shared" si="1453"/>
        <v>0</v>
      </c>
      <c r="AD295" s="183">
        <f t="shared" si="1453"/>
        <v>3800</v>
      </c>
      <c r="AE295" s="183">
        <f t="shared" si="1453"/>
        <v>0</v>
      </c>
      <c r="AF295" s="183">
        <f t="shared" si="1453"/>
        <v>0</v>
      </c>
      <c r="AG295" s="183">
        <f t="shared" si="1453"/>
        <v>3979.51</v>
      </c>
      <c r="AH295" s="183">
        <f t="shared" si="1453"/>
        <v>0</v>
      </c>
      <c r="AI295" s="183">
        <f t="shared" si="1453"/>
        <v>0</v>
      </c>
      <c r="AJ295" s="183">
        <f t="shared" si="1453"/>
        <v>0</v>
      </c>
      <c r="AK295" s="183">
        <f t="shared" si="1453"/>
        <v>0</v>
      </c>
      <c r="AL295" s="183">
        <f t="shared" si="1453"/>
        <v>0</v>
      </c>
      <c r="AM295" s="183">
        <f t="shared" si="1453"/>
        <v>0</v>
      </c>
      <c r="AN295" s="183">
        <f t="shared" si="1453"/>
        <v>0</v>
      </c>
      <c r="AO295" s="183">
        <f t="shared" si="1453"/>
        <v>0</v>
      </c>
      <c r="AP295" s="183">
        <f t="shared" si="1453"/>
        <v>0</v>
      </c>
      <c r="AQ295" s="183">
        <f t="shared" si="1453"/>
        <v>0</v>
      </c>
      <c r="AR295" s="183">
        <f t="shared" si="1453"/>
        <v>0</v>
      </c>
      <c r="AS295" s="183">
        <f t="shared" si="1453"/>
        <v>0</v>
      </c>
      <c r="AT295" s="183">
        <f t="shared" si="1453"/>
        <v>0</v>
      </c>
      <c r="AU295" s="183">
        <f t="shared" si="1453"/>
        <v>0</v>
      </c>
      <c r="AV295" s="183">
        <f t="shared" si="1453"/>
        <v>0</v>
      </c>
      <c r="AW295" s="183">
        <f t="shared" si="1453"/>
        <v>0</v>
      </c>
      <c r="AX295" s="183">
        <f t="shared" si="1453"/>
        <v>0</v>
      </c>
      <c r="AY295" s="183">
        <f t="shared" si="1453"/>
        <v>0</v>
      </c>
      <c r="AZ295" s="183">
        <f t="shared" si="1453"/>
        <v>0</v>
      </c>
      <c r="BA295" s="183">
        <f t="shared" si="1453"/>
        <v>0</v>
      </c>
      <c r="BB295" s="183">
        <f t="shared" si="1453"/>
        <v>0</v>
      </c>
      <c r="BC295" s="183">
        <f t="shared" si="1453"/>
        <v>0</v>
      </c>
      <c r="BD295" s="183">
        <f t="shared" si="1453"/>
        <v>0</v>
      </c>
      <c r="BE295" s="183">
        <f t="shared" si="1453"/>
        <v>0</v>
      </c>
      <c r="BF295" s="183">
        <f t="shared" si="1453"/>
        <v>0</v>
      </c>
      <c r="BG295" s="183">
        <f t="shared" si="1453"/>
        <v>0</v>
      </c>
      <c r="BH295" s="183">
        <f t="shared" si="1453"/>
        <v>0</v>
      </c>
      <c r="BI295" s="183">
        <f t="shared" si="1453"/>
        <v>0</v>
      </c>
      <c r="BJ295" s="183">
        <f t="shared" si="1453"/>
        <v>0</v>
      </c>
      <c r="BK295" s="183">
        <f t="shared" si="1453"/>
        <v>0</v>
      </c>
      <c r="BL295" s="183">
        <f t="shared" si="1453"/>
        <v>0</v>
      </c>
      <c r="BM295" s="183">
        <f t="shared" si="1453"/>
        <v>0</v>
      </c>
      <c r="BN295" s="183">
        <f t="shared" si="1453"/>
        <v>11579.51</v>
      </c>
      <c r="BO295" s="183">
        <f t="shared" si="1453"/>
        <v>0</v>
      </c>
      <c r="BP295" s="183">
        <f t="shared" si="1453"/>
        <v>11579.51</v>
      </c>
      <c r="BQ295" s="183">
        <f t="shared" si="1453"/>
        <v>17020.489999999998</v>
      </c>
      <c r="BR295" s="183">
        <f t="shared" si="1453"/>
        <v>0</v>
      </c>
      <c r="BS295" s="183">
        <f t="shared" si="1453"/>
        <v>17020.489999999998</v>
      </c>
      <c r="BT295" s="183">
        <f t="shared" si="1453"/>
        <v>0</v>
      </c>
      <c r="BU295" s="183">
        <f t="shared" si="1453"/>
        <v>11579.51</v>
      </c>
      <c r="BV295" s="183">
        <f t="shared" si="1453"/>
        <v>17020.489999999998</v>
      </c>
      <c r="BW295" s="183">
        <f t="shared" si="1453"/>
        <v>11579.51</v>
      </c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</row>
    <row r="296" spans="1:85" ht="15.75" customHeight="1">
      <c r="A296" s="161"/>
      <c r="B296" s="175"/>
      <c r="C296" s="35"/>
      <c r="D296" s="163" t="s">
        <v>582</v>
      </c>
      <c r="E296" s="125">
        <f t="shared" ref="E296:H296" si="1454">SUM(E297:E302)</f>
        <v>69432.98</v>
      </c>
      <c r="F296" s="125">
        <f t="shared" si="1454"/>
        <v>0</v>
      </c>
      <c r="G296" s="125">
        <f t="shared" si="1454"/>
        <v>69432.98</v>
      </c>
      <c r="H296" s="125">
        <f t="shared" si="1454"/>
        <v>0</v>
      </c>
      <c r="I296" s="164">
        <f t="shared" si="1185"/>
        <v>0.39750562340835727</v>
      </c>
      <c r="J296" s="164">
        <f t="shared" si="1186"/>
        <v>0.1667724761345401</v>
      </c>
      <c r="K296" s="125">
        <f t="shared" ref="K296:Q296" si="1455">SUM(K297:K302)</f>
        <v>27600</v>
      </c>
      <c r="L296" s="125">
        <f t="shared" si="1455"/>
        <v>0</v>
      </c>
      <c r="M296" s="125">
        <f t="shared" si="1455"/>
        <v>0</v>
      </c>
      <c r="N296" s="165">
        <f t="shared" si="1455"/>
        <v>0</v>
      </c>
      <c r="O296" s="125">
        <f t="shared" si="1455"/>
        <v>11579.51</v>
      </c>
      <c r="P296" s="125">
        <f t="shared" si="1455"/>
        <v>0</v>
      </c>
      <c r="Q296" s="125">
        <f t="shared" si="1455"/>
        <v>0</v>
      </c>
      <c r="R296" s="62">
        <f t="shared" ref="R296:T296" si="1456">IF(BK296=0,SUM(AA296+AD296+AG296+AJ296+AM296+AP296+AS296+AV296+AY296+BB296+BE296+BH296),BK296)</f>
        <v>11579.51</v>
      </c>
      <c r="S296" s="62">
        <f t="shared" si="1456"/>
        <v>0</v>
      </c>
      <c r="T296" s="62">
        <f t="shared" si="1456"/>
        <v>0</v>
      </c>
      <c r="U296" s="166">
        <f t="shared" ref="U296:W296" si="1457">SUM(U297:U302)</f>
        <v>16020.49</v>
      </c>
      <c r="V296" s="166">
        <f t="shared" si="1457"/>
        <v>0</v>
      </c>
      <c r="W296" s="166">
        <f t="shared" si="1457"/>
        <v>0</v>
      </c>
      <c r="X296" s="38">
        <f t="shared" ref="X296:Y296" si="1458">IF(O296&gt;0,O296/K296,0)</f>
        <v>0.41954746376811597</v>
      </c>
      <c r="Y296" s="38">
        <f t="shared" si="1458"/>
        <v>0</v>
      </c>
      <c r="Z296" s="38">
        <f t="shared" si="1366"/>
        <v>0</v>
      </c>
      <c r="AA296" s="165">
        <f t="shared" ref="AA296:BW296" si="1459">SUM(AA297:AA302)</f>
        <v>3800</v>
      </c>
      <c r="AB296" s="165">
        <f t="shared" si="1459"/>
        <v>0</v>
      </c>
      <c r="AC296" s="165">
        <f t="shared" si="1459"/>
        <v>0</v>
      </c>
      <c r="AD296" s="165">
        <f t="shared" si="1459"/>
        <v>3800</v>
      </c>
      <c r="AE296" s="165">
        <f t="shared" si="1459"/>
        <v>0</v>
      </c>
      <c r="AF296" s="165">
        <f t="shared" si="1459"/>
        <v>0</v>
      </c>
      <c r="AG296" s="165">
        <f t="shared" si="1459"/>
        <v>3979.51</v>
      </c>
      <c r="AH296" s="165">
        <f t="shared" si="1459"/>
        <v>0</v>
      </c>
      <c r="AI296" s="165">
        <f t="shared" si="1459"/>
        <v>0</v>
      </c>
      <c r="AJ296" s="165">
        <f t="shared" si="1459"/>
        <v>0</v>
      </c>
      <c r="AK296" s="165">
        <f t="shared" si="1459"/>
        <v>0</v>
      </c>
      <c r="AL296" s="165">
        <f t="shared" si="1459"/>
        <v>0</v>
      </c>
      <c r="AM296" s="165">
        <f t="shared" si="1459"/>
        <v>0</v>
      </c>
      <c r="AN296" s="165">
        <f t="shared" si="1459"/>
        <v>0</v>
      </c>
      <c r="AO296" s="165">
        <f t="shared" si="1459"/>
        <v>0</v>
      </c>
      <c r="AP296" s="165">
        <f t="shared" si="1459"/>
        <v>0</v>
      </c>
      <c r="AQ296" s="165">
        <f t="shared" si="1459"/>
        <v>0</v>
      </c>
      <c r="AR296" s="165">
        <f t="shared" si="1459"/>
        <v>0</v>
      </c>
      <c r="AS296" s="165">
        <f t="shared" si="1459"/>
        <v>0</v>
      </c>
      <c r="AT296" s="165">
        <f t="shared" si="1459"/>
        <v>0</v>
      </c>
      <c r="AU296" s="165">
        <f t="shared" si="1459"/>
        <v>0</v>
      </c>
      <c r="AV296" s="165">
        <f t="shared" si="1459"/>
        <v>0</v>
      </c>
      <c r="AW296" s="165">
        <f t="shared" si="1459"/>
        <v>0</v>
      </c>
      <c r="AX296" s="165">
        <f t="shared" si="1459"/>
        <v>0</v>
      </c>
      <c r="AY296" s="165">
        <f t="shared" si="1459"/>
        <v>0</v>
      </c>
      <c r="AZ296" s="165">
        <f t="shared" si="1459"/>
        <v>0</v>
      </c>
      <c r="BA296" s="165">
        <f t="shared" si="1459"/>
        <v>0</v>
      </c>
      <c r="BB296" s="165">
        <f t="shared" si="1459"/>
        <v>0</v>
      </c>
      <c r="BC296" s="165">
        <f t="shared" si="1459"/>
        <v>0</v>
      </c>
      <c r="BD296" s="165">
        <f t="shared" si="1459"/>
        <v>0</v>
      </c>
      <c r="BE296" s="165">
        <f t="shared" si="1459"/>
        <v>0</v>
      </c>
      <c r="BF296" s="165">
        <f t="shared" si="1459"/>
        <v>0</v>
      </c>
      <c r="BG296" s="165">
        <f t="shared" si="1459"/>
        <v>0</v>
      </c>
      <c r="BH296" s="165">
        <f t="shared" si="1459"/>
        <v>0</v>
      </c>
      <c r="BI296" s="165">
        <f t="shared" si="1459"/>
        <v>0</v>
      </c>
      <c r="BJ296" s="165">
        <f t="shared" si="1459"/>
        <v>0</v>
      </c>
      <c r="BK296" s="165">
        <f t="shared" si="1459"/>
        <v>0</v>
      </c>
      <c r="BL296" s="165">
        <f t="shared" si="1459"/>
        <v>0</v>
      </c>
      <c r="BM296" s="165">
        <f t="shared" si="1459"/>
        <v>0</v>
      </c>
      <c r="BN296" s="165">
        <f t="shared" si="1459"/>
        <v>11579.51</v>
      </c>
      <c r="BO296" s="165">
        <f t="shared" si="1459"/>
        <v>0</v>
      </c>
      <c r="BP296" s="165">
        <f t="shared" si="1459"/>
        <v>11579.51</v>
      </c>
      <c r="BQ296" s="165">
        <f t="shared" si="1459"/>
        <v>16020.49</v>
      </c>
      <c r="BR296" s="165">
        <f t="shared" si="1459"/>
        <v>0</v>
      </c>
      <c r="BS296" s="165">
        <f t="shared" si="1459"/>
        <v>16020.49</v>
      </c>
      <c r="BT296" s="165">
        <f t="shared" si="1459"/>
        <v>0</v>
      </c>
      <c r="BU296" s="165">
        <f t="shared" si="1459"/>
        <v>11579.51</v>
      </c>
      <c r="BV296" s="165">
        <f t="shared" si="1459"/>
        <v>16020.49</v>
      </c>
      <c r="BW296" s="165">
        <f t="shared" si="1459"/>
        <v>11579.51</v>
      </c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</row>
    <row r="297" spans="1:85" ht="15.75" customHeight="1">
      <c r="A297" s="66" t="s">
        <v>583</v>
      </c>
      <c r="C297" s="54" t="s">
        <v>455</v>
      </c>
      <c r="D297" s="195" t="s">
        <v>584</v>
      </c>
      <c r="E297" s="56">
        <v>61900</v>
      </c>
      <c r="F297" s="56"/>
      <c r="G297" s="56">
        <f t="shared" ref="G297:G298" si="1460">E297-F297</f>
        <v>61900</v>
      </c>
      <c r="H297" s="56"/>
      <c r="I297" s="57">
        <f t="shared" si="1185"/>
        <v>0.42972536348949919</v>
      </c>
      <c r="J297" s="57">
        <f t="shared" si="1186"/>
        <v>0.17770597738287561</v>
      </c>
      <c r="K297" s="117">
        <v>26600</v>
      </c>
      <c r="L297" s="150"/>
      <c r="M297" s="151"/>
      <c r="N297" s="151"/>
      <c r="O297" s="61">
        <f t="shared" ref="O297:Q297" si="1461">AA297+AD297+AG297+AJ297+AM297+AP297+AS297+AV297+AY297+BB297+BE297+BH297</f>
        <v>11000</v>
      </c>
      <c r="P297" s="61">
        <f t="shared" si="1461"/>
        <v>0</v>
      </c>
      <c r="Q297" s="61">
        <f t="shared" si="1461"/>
        <v>0</v>
      </c>
      <c r="R297" s="62">
        <f t="shared" ref="R297:T297" si="1462">IF(BK297=0,SUM(AA297+AD297+AG297+AJ297+AM297+AP297+AS297+AV297+AY297+BB297+BE297+BH297),BK297)</f>
        <v>11000</v>
      </c>
      <c r="S297" s="62">
        <f t="shared" si="1462"/>
        <v>0</v>
      </c>
      <c r="T297" s="62">
        <f t="shared" si="1462"/>
        <v>0</v>
      </c>
      <c r="U297" s="63">
        <f t="shared" ref="U297:U302" si="1463">K297-O297</f>
        <v>15600</v>
      </c>
      <c r="V297" s="63">
        <f t="shared" ref="V297:V302" si="1464">L297-P297-M297</f>
        <v>0</v>
      </c>
      <c r="W297" s="63">
        <f t="shared" ref="W297:W302" si="1465">N297-Q297</f>
        <v>0</v>
      </c>
      <c r="X297" s="64">
        <f t="shared" ref="X297:Y297" si="1466">IF(O297&gt;0,O297/K297,0)</f>
        <v>0.41353383458646614</v>
      </c>
      <c r="Y297" s="64">
        <f t="shared" si="1466"/>
        <v>0</v>
      </c>
      <c r="Z297" s="64">
        <f t="shared" si="1366"/>
        <v>0</v>
      </c>
      <c r="AA297" s="151">
        <v>3800</v>
      </c>
      <c r="AB297" s="151"/>
      <c r="AC297" s="151"/>
      <c r="AD297" s="151">
        <v>3800</v>
      </c>
      <c r="AE297" s="131"/>
      <c r="AF297" s="131"/>
      <c r="AG297" s="131">
        <v>3400</v>
      </c>
      <c r="AH297" s="13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1"/>
      <c r="BN297" s="326">
        <f t="shared" ref="BN297" si="1467">IF(O297-BK297&gt;0,O297-BK297,0)</f>
        <v>11000</v>
      </c>
      <c r="BO297" s="327">
        <f t="shared" ref="BO297" si="1468">IF(Q297-BM297&gt;0,Q297-BM297,0)</f>
        <v>0</v>
      </c>
      <c r="BP297" s="326">
        <f t="shared" ref="BP297" si="1469">IF(BN297+BO297&gt;0,BN297+BO297,0)</f>
        <v>11000</v>
      </c>
      <c r="BQ297" s="326">
        <f t="shared" ref="BQ297" si="1470">IF(U297=0,0,U297)</f>
        <v>15600</v>
      </c>
      <c r="BR297" s="326">
        <f t="shared" ref="BR297" si="1471">IF(W297=0,0,W297)</f>
        <v>0</v>
      </c>
      <c r="BS297" s="326">
        <f t="shared" ref="BS297" si="1472">IF(BQ297+BR297&gt;0,BQ297+BR297,0)</f>
        <v>15600</v>
      </c>
      <c r="BT297" s="326">
        <f t="shared" ref="BT297" si="1473">IF(V297&gt;0,V297,0)</f>
        <v>0</v>
      </c>
      <c r="BU297" s="326">
        <f t="shared" ref="BU297" si="1474">IF(BP297=0,0,BP297)</f>
        <v>11000</v>
      </c>
      <c r="BV297" s="326">
        <f t="shared" ref="BV297" si="1475">IF(BS297=0,0,BS297)</f>
        <v>15600</v>
      </c>
      <c r="BW297" s="326">
        <f t="shared" ref="BW297" si="1476">IF(BP297+BT297&gt;0,BP297+BT297,0)</f>
        <v>11000</v>
      </c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</row>
    <row r="298" spans="1:85" ht="15.75" customHeight="1">
      <c r="A298" s="52"/>
      <c r="B298" s="53"/>
      <c r="C298" s="54" t="s">
        <v>585</v>
      </c>
      <c r="D298" s="83" t="s">
        <v>586</v>
      </c>
      <c r="E298" s="56"/>
      <c r="F298" s="56"/>
      <c r="G298" s="56">
        <f t="shared" si="1460"/>
        <v>0</v>
      </c>
      <c r="H298" s="56"/>
      <c r="I298" s="57">
        <f t="shared" si="1185"/>
        <v>0</v>
      </c>
      <c r="J298" s="57">
        <f t="shared" si="1186"/>
        <v>0</v>
      </c>
      <c r="K298" s="149"/>
      <c r="L298" s="150"/>
      <c r="M298" s="196"/>
      <c r="N298" s="196"/>
      <c r="O298" s="61">
        <f t="shared" ref="O298:Q298" si="1477">AA298+AD298+AG298+AJ298+AM298+AP298+AS298+AV298+AY298+BB298+BE298+BH298</f>
        <v>0</v>
      </c>
      <c r="P298" s="61">
        <f t="shared" si="1477"/>
        <v>0</v>
      </c>
      <c r="Q298" s="61">
        <f t="shared" si="1477"/>
        <v>0</v>
      </c>
      <c r="R298" s="62">
        <f t="shared" ref="R298:T298" si="1478">IF(BK298=0,SUM(AA298+AD298+AG298+AJ298+AM298+AP298+AS298+AV298+AY298+BB298+BE298+BH298),BK298)</f>
        <v>0</v>
      </c>
      <c r="S298" s="62">
        <f t="shared" si="1478"/>
        <v>0</v>
      </c>
      <c r="T298" s="62">
        <f t="shared" si="1478"/>
        <v>0</v>
      </c>
      <c r="U298" s="63">
        <f t="shared" si="1463"/>
        <v>0</v>
      </c>
      <c r="V298" s="63">
        <f t="shared" si="1464"/>
        <v>0</v>
      </c>
      <c r="W298" s="63">
        <f t="shared" si="1465"/>
        <v>0</v>
      </c>
      <c r="X298" s="64">
        <f t="shared" ref="X298:Y298" si="1479">IF(O298&gt;0,O298/K298,0)</f>
        <v>0</v>
      </c>
      <c r="Y298" s="64">
        <f t="shared" si="1479"/>
        <v>0</v>
      </c>
      <c r="Z298" s="64">
        <f t="shared" si="1366"/>
        <v>0</v>
      </c>
      <c r="AA298" s="151"/>
      <c r="AB298" s="151"/>
      <c r="AC298" s="151"/>
      <c r="AD298" s="151"/>
      <c r="AE298" s="131"/>
      <c r="AF298" s="131"/>
      <c r="AG298" s="131"/>
      <c r="AH298" s="13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1"/>
      <c r="BK298" s="151"/>
      <c r="BL298" s="151"/>
      <c r="BM298" s="151"/>
      <c r="BN298" s="326">
        <f t="shared" ref="BN298:BN302" si="1480">IF(O298-BK298&gt;0,O298-BK298,0)</f>
        <v>0</v>
      </c>
      <c r="BO298" s="327">
        <f t="shared" ref="BO298:BO302" si="1481">IF(Q298-BM298&gt;0,Q298-BM298,0)</f>
        <v>0</v>
      </c>
      <c r="BP298" s="326">
        <f t="shared" ref="BP298:BP302" si="1482">IF(BN298+BO298&gt;0,BN298+BO298,0)</f>
        <v>0</v>
      </c>
      <c r="BQ298" s="326">
        <f t="shared" ref="BQ298:BQ302" si="1483">IF(U298=0,0,U298)</f>
        <v>0</v>
      </c>
      <c r="BR298" s="326">
        <f t="shared" ref="BR298:BR302" si="1484">IF(W298=0,0,W298)</f>
        <v>0</v>
      </c>
      <c r="BS298" s="326">
        <f t="shared" ref="BS298:BS302" si="1485">IF(BQ298+BR298&gt;0,BQ298+BR298,0)</f>
        <v>0</v>
      </c>
      <c r="BT298" s="326">
        <f t="shared" ref="BT298:BT302" si="1486">IF(V298&gt;0,V298,0)</f>
        <v>0</v>
      </c>
      <c r="BU298" s="326">
        <f t="shared" ref="BU298:BU302" si="1487">IF(BP298=0,0,BP298)</f>
        <v>0</v>
      </c>
      <c r="BV298" s="326">
        <f t="shared" ref="BV298:BV302" si="1488">IF(BS298=0,0,BS298)</f>
        <v>0</v>
      </c>
      <c r="BW298" s="326">
        <f t="shared" ref="BW298:BW302" si="1489">IF(BP298+BT298&gt;0,BP298+BT298,0)</f>
        <v>0</v>
      </c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</row>
    <row r="299" spans="1:85" ht="15.75" customHeight="1">
      <c r="A299" s="52" t="s">
        <v>587</v>
      </c>
      <c r="B299" s="53"/>
      <c r="C299" s="54" t="s">
        <v>117</v>
      </c>
      <c r="D299" s="55" t="s">
        <v>588</v>
      </c>
      <c r="E299" s="56"/>
      <c r="F299" s="56"/>
      <c r="G299" s="56">
        <f t="shared" ref="G299" si="1490">E299-F299</f>
        <v>0</v>
      </c>
      <c r="H299" s="56"/>
      <c r="I299" s="57">
        <f t="shared" ref="I299" si="1491">IF(G299&gt;0,K299/G299,0)</f>
        <v>0</v>
      </c>
      <c r="J299" s="57">
        <f t="shared" ref="J299" si="1492">IF(G299&gt;0,O299/G299,0)</f>
        <v>0</v>
      </c>
      <c r="K299" s="149">
        <v>1000</v>
      </c>
      <c r="L299" s="150"/>
      <c r="M299" s="196"/>
      <c r="N299" s="196"/>
      <c r="O299" s="61">
        <f t="shared" ref="O299:Q299" si="1493">AA299+AD299+AG299+AJ299+AM299+AP299+AS299+AV299+AY299+BB299+BE299+BH299</f>
        <v>579.51</v>
      </c>
      <c r="P299" s="61">
        <f t="shared" si="1493"/>
        <v>0</v>
      </c>
      <c r="Q299" s="61">
        <f t="shared" si="1493"/>
        <v>0</v>
      </c>
      <c r="R299" s="62">
        <f t="shared" ref="R299:T299" si="1494">IF(BK299=0,SUM(AA299+AD299+AG299+AJ299+AM299+AP299+AS299+AV299+AY299+BB299+BE299+BH299),BK299)</f>
        <v>579.51</v>
      </c>
      <c r="S299" s="62">
        <f t="shared" si="1494"/>
        <v>0</v>
      </c>
      <c r="T299" s="62">
        <f t="shared" si="1494"/>
        <v>0</v>
      </c>
      <c r="U299" s="63">
        <f t="shared" si="1463"/>
        <v>420.49</v>
      </c>
      <c r="V299" s="63">
        <f t="shared" si="1464"/>
        <v>0</v>
      </c>
      <c r="W299" s="63">
        <f t="shared" si="1465"/>
        <v>0</v>
      </c>
      <c r="X299" s="64">
        <f t="shared" ref="X299:Y299" si="1495">IF(O299&gt;0,O299/K299,0)</f>
        <v>0.57950999999999997</v>
      </c>
      <c r="Y299" s="64">
        <f t="shared" si="1495"/>
        <v>0</v>
      </c>
      <c r="Z299" s="64">
        <f t="shared" si="1366"/>
        <v>0</v>
      </c>
      <c r="AA299" s="151"/>
      <c r="AB299" s="151"/>
      <c r="AC299" s="151"/>
      <c r="AD299" s="151"/>
      <c r="AE299" s="131"/>
      <c r="AF299" s="131"/>
      <c r="AG299" s="131">
        <f>67.68+223.86+67.68+84.93+67.68+67.68</f>
        <v>579.51</v>
      </c>
      <c r="AH299" s="13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1"/>
      <c r="BK299" s="151"/>
      <c r="BL299" s="151"/>
      <c r="BM299" s="151"/>
      <c r="BN299" s="326">
        <f t="shared" si="1480"/>
        <v>579.51</v>
      </c>
      <c r="BO299" s="327">
        <f t="shared" si="1481"/>
        <v>0</v>
      </c>
      <c r="BP299" s="326">
        <f t="shared" si="1482"/>
        <v>579.51</v>
      </c>
      <c r="BQ299" s="326">
        <f t="shared" si="1483"/>
        <v>420.49</v>
      </c>
      <c r="BR299" s="326">
        <f t="shared" si="1484"/>
        <v>0</v>
      </c>
      <c r="BS299" s="326">
        <f t="shared" si="1485"/>
        <v>420.49</v>
      </c>
      <c r="BT299" s="326">
        <f t="shared" si="1486"/>
        <v>0</v>
      </c>
      <c r="BU299" s="326">
        <f t="shared" si="1487"/>
        <v>579.51</v>
      </c>
      <c r="BV299" s="326">
        <f t="shared" si="1488"/>
        <v>420.49</v>
      </c>
      <c r="BW299" s="326">
        <f t="shared" si="1489"/>
        <v>579.51</v>
      </c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</row>
    <row r="300" spans="1:85" ht="15.75" customHeight="1">
      <c r="A300" s="52"/>
      <c r="B300" s="53"/>
      <c r="C300" s="54" t="s">
        <v>121</v>
      </c>
      <c r="D300" s="55" t="s">
        <v>122</v>
      </c>
      <c r="E300" s="56">
        <v>0</v>
      </c>
      <c r="F300" s="56">
        <v>0</v>
      </c>
      <c r="G300" s="56">
        <f t="shared" ref="G300:G302" si="1496">E300-F300</f>
        <v>0</v>
      </c>
      <c r="H300" s="56"/>
      <c r="I300" s="57">
        <f t="shared" ref="I300:I346" si="1497">IF(G300&gt;0,K300/G300,0)</f>
        <v>0</v>
      </c>
      <c r="J300" s="57">
        <f t="shared" ref="J300:J346" si="1498">IF(G300&gt;0,O300/G300,0)</f>
        <v>0</v>
      </c>
      <c r="K300" s="149"/>
      <c r="L300" s="150"/>
      <c r="M300" s="196"/>
      <c r="N300" s="196"/>
      <c r="O300" s="61">
        <f t="shared" ref="O300:Q300" si="1499">AA300+AD300+AG300+AJ300+AM300+AP300+AS300+AV300+AY300+BB300+BE300+BH300</f>
        <v>0</v>
      </c>
      <c r="P300" s="61">
        <f t="shared" si="1499"/>
        <v>0</v>
      </c>
      <c r="Q300" s="61">
        <f t="shared" si="1499"/>
        <v>0</v>
      </c>
      <c r="R300" s="62">
        <f t="shared" ref="R300:T300" si="1500">IF(BK300=0,SUM(AA300+AD300+AG300+AJ300+AM300+AP300+AS300+AV300+AY300+BB300+BE300+BH300),BK300)</f>
        <v>0</v>
      </c>
      <c r="S300" s="62">
        <f t="shared" si="1500"/>
        <v>0</v>
      </c>
      <c r="T300" s="62">
        <f t="shared" si="1500"/>
        <v>0</v>
      </c>
      <c r="U300" s="63">
        <f t="shared" si="1463"/>
        <v>0</v>
      </c>
      <c r="V300" s="63">
        <f t="shared" si="1464"/>
        <v>0</v>
      </c>
      <c r="W300" s="63">
        <f t="shared" si="1465"/>
        <v>0</v>
      </c>
      <c r="X300" s="64">
        <f t="shared" ref="X300:Y300" si="1501">IF(O300&gt;0,O300/K300,0)</f>
        <v>0</v>
      </c>
      <c r="Y300" s="64">
        <f t="shared" si="1501"/>
        <v>0</v>
      </c>
      <c r="Z300" s="64">
        <f t="shared" si="1366"/>
        <v>0</v>
      </c>
      <c r="AA300" s="151"/>
      <c r="AB300" s="151"/>
      <c r="AC300" s="151"/>
      <c r="AD300" s="151"/>
      <c r="AE300" s="131"/>
      <c r="AF300" s="131"/>
      <c r="AG300" s="131"/>
      <c r="AH300" s="13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1"/>
      <c r="BK300" s="151"/>
      <c r="BL300" s="151"/>
      <c r="BM300" s="151"/>
      <c r="BN300" s="326">
        <f t="shared" si="1480"/>
        <v>0</v>
      </c>
      <c r="BO300" s="327">
        <f t="shared" si="1481"/>
        <v>0</v>
      </c>
      <c r="BP300" s="326">
        <f t="shared" si="1482"/>
        <v>0</v>
      </c>
      <c r="BQ300" s="326">
        <f t="shared" si="1483"/>
        <v>0</v>
      </c>
      <c r="BR300" s="326">
        <f t="shared" si="1484"/>
        <v>0</v>
      </c>
      <c r="BS300" s="326">
        <f t="shared" si="1485"/>
        <v>0</v>
      </c>
      <c r="BT300" s="326">
        <f t="shared" si="1486"/>
        <v>0</v>
      </c>
      <c r="BU300" s="326">
        <f t="shared" si="1487"/>
        <v>0</v>
      </c>
      <c r="BV300" s="326">
        <f t="shared" si="1488"/>
        <v>0</v>
      </c>
      <c r="BW300" s="326">
        <f t="shared" si="1489"/>
        <v>0</v>
      </c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</row>
    <row r="301" spans="1:85" ht="15.75" customHeight="1">
      <c r="A301" s="52"/>
      <c r="B301" s="53"/>
      <c r="C301" s="54" t="s">
        <v>359</v>
      </c>
      <c r="D301" s="55" t="s">
        <v>351</v>
      </c>
      <c r="E301" s="56">
        <v>6000</v>
      </c>
      <c r="F301" s="56">
        <v>0</v>
      </c>
      <c r="G301" s="56">
        <f t="shared" si="1496"/>
        <v>6000</v>
      </c>
      <c r="H301" s="56"/>
      <c r="I301" s="57">
        <f t="shared" si="1497"/>
        <v>0</v>
      </c>
      <c r="J301" s="57">
        <f t="shared" si="1498"/>
        <v>0</v>
      </c>
      <c r="K301" s="149"/>
      <c r="L301" s="150"/>
      <c r="M301" s="196"/>
      <c r="N301" s="196"/>
      <c r="O301" s="61">
        <f t="shared" ref="O301:Q301" si="1502">AA301+AD301+AG301+AJ301+AM301+AP301+AS301+AV301+AY301+BB301+BE301+BH301</f>
        <v>0</v>
      </c>
      <c r="P301" s="61">
        <f t="shared" si="1502"/>
        <v>0</v>
      </c>
      <c r="Q301" s="61">
        <f t="shared" si="1502"/>
        <v>0</v>
      </c>
      <c r="R301" s="62">
        <f t="shared" ref="R301:T301" si="1503">IF(BK301=0,SUM(AA301+AD301+AG301+AJ301+AM301+AP301+AS301+AV301+AY301+BB301+BE301+BH301),BK301)</f>
        <v>0</v>
      </c>
      <c r="S301" s="62">
        <f t="shared" si="1503"/>
        <v>0</v>
      </c>
      <c r="T301" s="62">
        <f t="shared" si="1503"/>
        <v>0</v>
      </c>
      <c r="U301" s="63">
        <f t="shared" si="1463"/>
        <v>0</v>
      </c>
      <c r="V301" s="63">
        <f t="shared" si="1464"/>
        <v>0</v>
      </c>
      <c r="W301" s="63">
        <f t="shared" si="1465"/>
        <v>0</v>
      </c>
      <c r="X301" s="64">
        <f t="shared" ref="X301:Y301" si="1504">IF(O301&gt;0,O301/K301,0)</f>
        <v>0</v>
      </c>
      <c r="Y301" s="64">
        <f t="shared" si="1504"/>
        <v>0</v>
      </c>
      <c r="Z301" s="64">
        <f t="shared" si="1366"/>
        <v>0</v>
      </c>
      <c r="AA301" s="151"/>
      <c r="AB301" s="151"/>
      <c r="AC301" s="151"/>
      <c r="AD301" s="151"/>
      <c r="AE301" s="131"/>
      <c r="AF301" s="131"/>
      <c r="AG301" s="131"/>
      <c r="AH301" s="13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151"/>
      <c r="BN301" s="326">
        <f t="shared" si="1480"/>
        <v>0</v>
      </c>
      <c r="BO301" s="327">
        <f t="shared" si="1481"/>
        <v>0</v>
      </c>
      <c r="BP301" s="326">
        <f t="shared" si="1482"/>
        <v>0</v>
      </c>
      <c r="BQ301" s="326">
        <f t="shared" si="1483"/>
        <v>0</v>
      </c>
      <c r="BR301" s="326">
        <f t="shared" si="1484"/>
        <v>0</v>
      </c>
      <c r="BS301" s="326">
        <f t="shared" si="1485"/>
        <v>0</v>
      </c>
      <c r="BT301" s="326">
        <f t="shared" si="1486"/>
        <v>0</v>
      </c>
      <c r="BU301" s="326">
        <f t="shared" si="1487"/>
        <v>0</v>
      </c>
      <c r="BV301" s="326">
        <f t="shared" si="1488"/>
        <v>0</v>
      </c>
      <c r="BW301" s="326">
        <f t="shared" si="1489"/>
        <v>0</v>
      </c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</row>
    <row r="302" spans="1:85" ht="15.75" customHeight="1">
      <c r="A302" s="52"/>
      <c r="B302" s="66"/>
      <c r="C302" s="54" t="s">
        <v>361</v>
      </c>
      <c r="D302" s="55" t="s">
        <v>362</v>
      </c>
      <c r="E302" s="56">
        <v>1532.98</v>
      </c>
      <c r="F302" s="56">
        <v>0</v>
      </c>
      <c r="G302" s="56">
        <f t="shared" si="1496"/>
        <v>1532.98</v>
      </c>
      <c r="H302" s="56"/>
      <c r="I302" s="57">
        <f t="shared" si="1497"/>
        <v>0</v>
      </c>
      <c r="J302" s="57">
        <f t="shared" si="1498"/>
        <v>0</v>
      </c>
      <c r="K302" s="149"/>
      <c r="L302" s="150"/>
      <c r="M302" s="149"/>
      <c r="N302" s="149"/>
      <c r="O302" s="61">
        <f t="shared" ref="O302:Q302" si="1505">AA302+AD302+AG302+AJ302+AM302+AP302+AS302+AV302+AY302+BB302+BE302+BH302</f>
        <v>0</v>
      </c>
      <c r="P302" s="61">
        <f t="shared" si="1505"/>
        <v>0</v>
      </c>
      <c r="Q302" s="61">
        <f t="shared" si="1505"/>
        <v>0</v>
      </c>
      <c r="R302" s="62">
        <f t="shared" ref="R302:T302" si="1506">IF(BK302=0,SUM(AA302+AD302+AG302+AJ302+AM302+AP302+AS302+AV302+AY302+BB302+BE302+BH302),BK302)</f>
        <v>0</v>
      </c>
      <c r="S302" s="62">
        <f t="shared" si="1506"/>
        <v>0</v>
      </c>
      <c r="T302" s="62">
        <f t="shared" si="1506"/>
        <v>0</v>
      </c>
      <c r="U302" s="63">
        <f t="shared" si="1463"/>
        <v>0</v>
      </c>
      <c r="V302" s="63">
        <f t="shared" si="1464"/>
        <v>0</v>
      </c>
      <c r="W302" s="63">
        <f t="shared" si="1465"/>
        <v>0</v>
      </c>
      <c r="X302" s="64">
        <f t="shared" ref="X302:Y302" si="1507">IF(O302&gt;0,O302/K302,0)</f>
        <v>0</v>
      </c>
      <c r="Y302" s="64">
        <f t="shared" si="1507"/>
        <v>0</v>
      </c>
      <c r="Z302" s="64">
        <f t="shared" si="1366"/>
        <v>0</v>
      </c>
      <c r="AA302" s="151"/>
      <c r="AB302" s="151"/>
      <c r="AC302" s="151"/>
      <c r="AD302" s="151"/>
      <c r="AE302" s="131"/>
      <c r="AF302" s="131"/>
      <c r="AG302" s="131"/>
      <c r="AH302" s="13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/>
      <c r="BK302" s="151"/>
      <c r="BL302" s="151"/>
      <c r="BM302" s="151"/>
      <c r="BN302" s="326">
        <f t="shared" si="1480"/>
        <v>0</v>
      </c>
      <c r="BO302" s="327">
        <f t="shared" si="1481"/>
        <v>0</v>
      </c>
      <c r="BP302" s="326">
        <f t="shared" si="1482"/>
        <v>0</v>
      </c>
      <c r="BQ302" s="326">
        <f t="shared" si="1483"/>
        <v>0</v>
      </c>
      <c r="BR302" s="326">
        <f t="shared" si="1484"/>
        <v>0</v>
      </c>
      <c r="BS302" s="326">
        <f t="shared" si="1485"/>
        <v>0</v>
      </c>
      <c r="BT302" s="326">
        <f t="shared" si="1486"/>
        <v>0</v>
      </c>
      <c r="BU302" s="326">
        <f t="shared" si="1487"/>
        <v>0</v>
      </c>
      <c r="BV302" s="326">
        <f t="shared" si="1488"/>
        <v>0</v>
      </c>
      <c r="BW302" s="326">
        <f t="shared" si="1489"/>
        <v>0</v>
      </c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</row>
    <row r="303" spans="1:85" ht="15.75" customHeight="1">
      <c r="A303" s="197"/>
      <c r="B303" s="175"/>
      <c r="C303" s="35"/>
      <c r="D303" s="163" t="s">
        <v>589</v>
      </c>
      <c r="E303" s="125">
        <f t="shared" ref="E303:H303" si="1508">SUM(E304:E312)</f>
        <v>81500</v>
      </c>
      <c r="F303" s="125">
        <f t="shared" si="1508"/>
        <v>0</v>
      </c>
      <c r="G303" s="125">
        <f t="shared" si="1508"/>
        <v>81500</v>
      </c>
      <c r="H303" s="125">
        <f t="shared" si="1508"/>
        <v>0</v>
      </c>
      <c r="I303" s="164">
        <f t="shared" si="1497"/>
        <v>1.2269938650306749E-2</v>
      </c>
      <c r="J303" s="164">
        <f t="shared" si="1498"/>
        <v>0</v>
      </c>
      <c r="K303" s="125">
        <f t="shared" ref="K303:Q303" si="1509">SUM(K304:K312)</f>
        <v>1000</v>
      </c>
      <c r="L303" s="125">
        <f t="shared" si="1509"/>
        <v>0</v>
      </c>
      <c r="M303" s="125">
        <f t="shared" si="1509"/>
        <v>0</v>
      </c>
      <c r="N303" s="165">
        <f t="shared" si="1509"/>
        <v>0</v>
      </c>
      <c r="O303" s="125">
        <f t="shared" si="1509"/>
        <v>0</v>
      </c>
      <c r="P303" s="125">
        <f t="shared" si="1509"/>
        <v>0</v>
      </c>
      <c r="Q303" s="125">
        <f t="shared" si="1509"/>
        <v>0</v>
      </c>
      <c r="R303" s="62">
        <f t="shared" ref="R303:T303" si="1510">IF(BK303=0,SUM(AA303+AD303+AG303+AJ303+AM303+AP303+AS303+AV303+AY303+BB303+BE303+BH303),BK303)</f>
        <v>0</v>
      </c>
      <c r="S303" s="62">
        <f t="shared" si="1510"/>
        <v>0</v>
      </c>
      <c r="T303" s="62">
        <f t="shared" si="1510"/>
        <v>0</v>
      </c>
      <c r="U303" s="166">
        <f t="shared" ref="U303:W303" si="1511">SUM(U304:U312)</f>
        <v>1000</v>
      </c>
      <c r="V303" s="166">
        <f t="shared" si="1511"/>
        <v>0</v>
      </c>
      <c r="W303" s="166">
        <f t="shared" si="1511"/>
        <v>0</v>
      </c>
      <c r="X303" s="38">
        <f t="shared" ref="X303:Y303" si="1512">IF(O303&gt;0,O303/K303,0)</f>
        <v>0</v>
      </c>
      <c r="Y303" s="38">
        <f t="shared" si="1512"/>
        <v>0</v>
      </c>
      <c r="Z303" s="38">
        <f t="shared" si="1366"/>
        <v>0</v>
      </c>
      <c r="AA303" s="165">
        <f t="shared" ref="AA303:BW303" si="1513">SUM(AA304:AA312)</f>
        <v>0</v>
      </c>
      <c r="AB303" s="165">
        <f t="shared" si="1513"/>
        <v>0</v>
      </c>
      <c r="AC303" s="165">
        <f t="shared" si="1513"/>
        <v>0</v>
      </c>
      <c r="AD303" s="165">
        <f t="shared" si="1513"/>
        <v>0</v>
      </c>
      <c r="AE303" s="165">
        <f t="shared" si="1513"/>
        <v>0</v>
      </c>
      <c r="AF303" s="165">
        <f t="shared" si="1513"/>
        <v>0</v>
      </c>
      <c r="AG303" s="165">
        <f t="shared" si="1513"/>
        <v>0</v>
      </c>
      <c r="AH303" s="165">
        <f t="shared" si="1513"/>
        <v>0</v>
      </c>
      <c r="AI303" s="165">
        <f t="shared" si="1513"/>
        <v>0</v>
      </c>
      <c r="AJ303" s="165">
        <f t="shared" si="1513"/>
        <v>0</v>
      </c>
      <c r="AK303" s="165">
        <f t="shared" si="1513"/>
        <v>0</v>
      </c>
      <c r="AL303" s="165">
        <f t="shared" si="1513"/>
        <v>0</v>
      </c>
      <c r="AM303" s="165">
        <f t="shared" si="1513"/>
        <v>0</v>
      </c>
      <c r="AN303" s="165">
        <f t="shared" si="1513"/>
        <v>0</v>
      </c>
      <c r="AO303" s="165">
        <f t="shared" si="1513"/>
        <v>0</v>
      </c>
      <c r="AP303" s="165">
        <f t="shared" si="1513"/>
        <v>0</v>
      </c>
      <c r="AQ303" s="165">
        <f t="shared" si="1513"/>
        <v>0</v>
      </c>
      <c r="AR303" s="165">
        <f t="shared" si="1513"/>
        <v>0</v>
      </c>
      <c r="AS303" s="165">
        <f t="shared" si="1513"/>
        <v>0</v>
      </c>
      <c r="AT303" s="165">
        <f t="shared" si="1513"/>
        <v>0</v>
      </c>
      <c r="AU303" s="165">
        <f t="shared" si="1513"/>
        <v>0</v>
      </c>
      <c r="AV303" s="165">
        <f t="shared" si="1513"/>
        <v>0</v>
      </c>
      <c r="AW303" s="165">
        <f t="shared" si="1513"/>
        <v>0</v>
      </c>
      <c r="AX303" s="165">
        <f t="shared" si="1513"/>
        <v>0</v>
      </c>
      <c r="AY303" s="165">
        <f t="shared" si="1513"/>
        <v>0</v>
      </c>
      <c r="AZ303" s="165">
        <f t="shared" si="1513"/>
        <v>0</v>
      </c>
      <c r="BA303" s="165">
        <f t="shared" si="1513"/>
        <v>0</v>
      </c>
      <c r="BB303" s="165">
        <f t="shared" si="1513"/>
        <v>0</v>
      </c>
      <c r="BC303" s="165">
        <f t="shared" si="1513"/>
        <v>0</v>
      </c>
      <c r="BD303" s="165">
        <f t="shared" si="1513"/>
        <v>0</v>
      </c>
      <c r="BE303" s="165">
        <f t="shared" si="1513"/>
        <v>0</v>
      </c>
      <c r="BF303" s="165">
        <f t="shared" si="1513"/>
        <v>0</v>
      </c>
      <c r="BG303" s="165">
        <f t="shared" si="1513"/>
        <v>0</v>
      </c>
      <c r="BH303" s="165">
        <f t="shared" si="1513"/>
        <v>0</v>
      </c>
      <c r="BI303" s="165">
        <f t="shared" si="1513"/>
        <v>0</v>
      </c>
      <c r="BJ303" s="165">
        <f t="shared" si="1513"/>
        <v>0</v>
      </c>
      <c r="BK303" s="165">
        <f t="shared" si="1513"/>
        <v>0</v>
      </c>
      <c r="BL303" s="165">
        <f t="shared" si="1513"/>
        <v>0</v>
      </c>
      <c r="BM303" s="165">
        <f t="shared" si="1513"/>
        <v>0</v>
      </c>
      <c r="BN303" s="165">
        <f t="shared" si="1513"/>
        <v>0</v>
      </c>
      <c r="BO303" s="165">
        <f t="shared" si="1513"/>
        <v>0</v>
      </c>
      <c r="BP303" s="165">
        <f t="shared" si="1513"/>
        <v>0</v>
      </c>
      <c r="BQ303" s="165">
        <f t="shared" si="1513"/>
        <v>1000</v>
      </c>
      <c r="BR303" s="165">
        <f t="shared" si="1513"/>
        <v>0</v>
      </c>
      <c r="BS303" s="165">
        <f t="shared" si="1513"/>
        <v>1000</v>
      </c>
      <c r="BT303" s="165">
        <f t="shared" si="1513"/>
        <v>0</v>
      </c>
      <c r="BU303" s="165">
        <f t="shared" si="1513"/>
        <v>0</v>
      </c>
      <c r="BV303" s="165">
        <f t="shared" si="1513"/>
        <v>1000</v>
      </c>
      <c r="BW303" s="165">
        <f t="shared" si="1513"/>
        <v>0</v>
      </c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</row>
    <row r="304" spans="1:85" ht="15.75" customHeight="1">
      <c r="A304" s="52" t="s">
        <v>590</v>
      </c>
      <c r="B304" s="66"/>
      <c r="C304" s="54" t="s">
        <v>117</v>
      </c>
      <c r="D304" s="55" t="s">
        <v>591</v>
      </c>
      <c r="E304" s="56">
        <v>4000</v>
      </c>
      <c r="F304" s="56"/>
      <c r="G304" s="56">
        <f t="shared" ref="G304:G312" si="1514">E304-F304</f>
        <v>4000</v>
      </c>
      <c r="H304" s="56"/>
      <c r="I304" s="57">
        <f t="shared" si="1497"/>
        <v>0.25</v>
      </c>
      <c r="J304" s="57">
        <f t="shared" si="1498"/>
        <v>0</v>
      </c>
      <c r="K304" s="149">
        <v>1000</v>
      </c>
      <c r="L304" s="150"/>
      <c r="M304" s="149"/>
      <c r="N304" s="149"/>
      <c r="O304" s="61">
        <f t="shared" ref="O304:Q304" si="1515">AA304+AD304+AG304+AJ304+AM304+AP304+AS304+AV304+AY304+BB304+BE304+BH304</f>
        <v>0</v>
      </c>
      <c r="P304" s="61">
        <f t="shared" si="1515"/>
        <v>0</v>
      </c>
      <c r="Q304" s="61">
        <f t="shared" si="1515"/>
        <v>0</v>
      </c>
      <c r="R304" s="62">
        <f t="shared" ref="R304:T304" si="1516">IF(BK304=0,SUM(AA304+AD304+AG304+AJ304+AM304+AP304+AS304+AV304+AY304+BB304+BE304+BH304),BK304)</f>
        <v>0</v>
      </c>
      <c r="S304" s="62">
        <f t="shared" si="1516"/>
        <v>0</v>
      </c>
      <c r="T304" s="62">
        <f t="shared" si="1516"/>
        <v>0</v>
      </c>
      <c r="U304" s="63">
        <f t="shared" ref="U304:U312" si="1517">K304-O304</f>
        <v>1000</v>
      </c>
      <c r="V304" s="63">
        <f t="shared" ref="V304:V312" si="1518">L304-P304-M304</f>
        <v>0</v>
      </c>
      <c r="W304" s="63">
        <f t="shared" ref="W304:W312" si="1519">N304-Q304</f>
        <v>0</v>
      </c>
      <c r="X304" s="64">
        <f t="shared" ref="X304:Y304" si="1520">IF(O304&gt;0,O304/K304,0)</f>
        <v>0</v>
      </c>
      <c r="Y304" s="64">
        <f t="shared" si="1520"/>
        <v>0</v>
      </c>
      <c r="Z304" s="64">
        <f t="shared" si="1366"/>
        <v>0</v>
      </c>
      <c r="AA304" s="151"/>
      <c r="AB304" s="151"/>
      <c r="AC304" s="151"/>
      <c r="AD304" s="151"/>
      <c r="AE304" s="131"/>
      <c r="AF304" s="131"/>
      <c r="AG304" s="131"/>
      <c r="AH304" s="13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1"/>
      <c r="BK304" s="151"/>
      <c r="BL304" s="151"/>
      <c r="BM304" s="151"/>
      <c r="BN304" s="326">
        <f t="shared" ref="BN304:BN309" si="1521">IF(O304-BK304&gt;0,O304-BK304,0)</f>
        <v>0</v>
      </c>
      <c r="BO304" s="327">
        <f t="shared" ref="BO304:BO309" si="1522">IF(Q304-BM304&gt;0,Q304-BM304,0)</f>
        <v>0</v>
      </c>
      <c r="BP304" s="326">
        <f t="shared" ref="BP304:BP309" si="1523">IF(BN304+BO304&gt;0,BN304+BO304,0)</f>
        <v>0</v>
      </c>
      <c r="BQ304" s="326">
        <f t="shared" ref="BQ304:BQ309" si="1524">IF(U304=0,0,U304)</f>
        <v>1000</v>
      </c>
      <c r="BR304" s="326">
        <f t="shared" ref="BR304:BR309" si="1525">IF(W304=0,0,W304)</f>
        <v>0</v>
      </c>
      <c r="BS304" s="326">
        <f t="shared" ref="BS304:BS309" si="1526">IF(BQ304+BR304&gt;0,BQ304+BR304,0)</f>
        <v>1000</v>
      </c>
      <c r="BT304" s="326">
        <f t="shared" ref="BT304:BT309" si="1527">IF(V304&gt;0,V304,0)</f>
        <v>0</v>
      </c>
      <c r="BU304" s="326">
        <f t="shared" ref="BU304:BU309" si="1528">IF(BP304=0,0,BP304)</f>
        <v>0</v>
      </c>
      <c r="BV304" s="326">
        <f t="shared" ref="BV304:BV309" si="1529">IF(BS304=0,0,BS304)</f>
        <v>1000</v>
      </c>
      <c r="BW304" s="326">
        <f t="shared" ref="BW304:BW309" si="1530">IF(BP304+BT304&gt;0,BP304+BT304,0)</f>
        <v>0</v>
      </c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</row>
    <row r="305" spans="1:85" ht="15.75" customHeight="1">
      <c r="A305" s="52"/>
      <c r="B305" s="66"/>
      <c r="C305" s="54" t="s">
        <v>117</v>
      </c>
      <c r="D305" s="55" t="s">
        <v>592</v>
      </c>
      <c r="E305" s="56">
        <v>1000</v>
      </c>
      <c r="F305" s="56"/>
      <c r="G305" s="56">
        <f t="shared" si="1514"/>
        <v>1000</v>
      </c>
      <c r="H305" s="56"/>
      <c r="I305" s="57">
        <f t="shared" si="1497"/>
        <v>0</v>
      </c>
      <c r="J305" s="57">
        <f t="shared" si="1498"/>
        <v>0</v>
      </c>
      <c r="K305" s="149"/>
      <c r="L305" s="150"/>
      <c r="M305" s="149"/>
      <c r="N305" s="149"/>
      <c r="O305" s="61">
        <f t="shared" ref="O305:Q305" si="1531">AA305+AD305+AG305+AJ305+AM305+AP305+AS305+AV305+AY305+BB305+BE305+BH305</f>
        <v>0</v>
      </c>
      <c r="P305" s="61">
        <f t="shared" si="1531"/>
        <v>0</v>
      </c>
      <c r="Q305" s="61">
        <f t="shared" si="1531"/>
        <v>0</v>
      </c>
      <c r="R305" s="62">
        <f t="shared" ref="R305:T305" si="1532">IF(BK305=0,SUM(AA305+AD305+AG305+AJ305+AM305+AP305+AS305+AV305+AY305+BB305+BE305+BH305),BK305)</f>
        <v>0</v>
      </c>
      <c r="S305" s="62">
        <f t="shared" si="1532"/>
        <v>0</v>
      </c>
      <c r="T305" s="62">
        <f t="shared" si="1532"/>
        <v>0</v>
      </c>
      <c r="U305" s="63">
        <f t="shared" si="1517"/>
        <v>0</v>
      </c>
      <c r="V305" s="63">
        <f t="shared" si="1518"/>
        <v>0</v>
      </c>
      <c r="W305" s="63">
        <f t="shared" si="1519"/>
        <v>0</v>
      </c>
      <c r="X305" s="64">
        <f t="shared" ref="X305:Y305" si="1533">IF(O305&gt;0,O305/K305,0)</f>
        <v>0</v>
      </c>
      <c r="Y305" s="64">
        <f t="shared" si="1533"/>
        <v>0</v>
      </c>
      <c r="Z305" s="64">
        <f t="shared" si="1366"/>
        <v>0</v>
      </c>
      <c r="AA305" s="151"/>
      <c r="AB305" s="151"/>
      <c r="AC305" s="151"/>
      <c r="AD305" s="151"/>
      <c r="AE305" s="131"/>
      <c r="AF305" s="131"/>
      <c r="AG305" s="131"/>
      <c r="AH305" s="13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  <c r="BI305" s="151"/>
      <c r="BJ305" s="151"/>
      <c r="BK305" s="151"/>
      <c r="BL305" s="151"/>
      <c r="BM305" s="151"/>
      <c r="BN305" s="326">
        <f t="shared" si="1521"/>
        <v>0</v>
      </c>
      <c r="BO305" s="327">
        <f t="shared" si="1522"/>
        <v>0</v>
      </c>
      <c r="BP305" s="326">
        <f t="shared" si="1523"/>
        <v>0</v>
      </c>
      <c r="BQ305" s="326">
        <f t="shared" si="1524"/>
        <v>0</v>
      </c>
      <c r="BR305" s="326">
        <f t="shared" si="1525"/>
        <v>0</v>
      </c>
      <c r="BS305" s="326">
        <f t="shared" si="1526"/>
        <v>0</v>
      </c>
      <c r="BT305" s="326">
        <f t="shared" si="1527"/>
        <v>0</v>
      </c>
      <c r="BU305" s="326">
        <f t="shared" si="1528"/>
        <v>0</v>
      </c>
      <c r="BV305" s="326">
        <f t="shared" si="1529"/>
        <v>0</v>
      </c>
      <c r="BW305" s="326">
        <f t="shared" si="1530"/>
        <v>0</v>
      </c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</row>
    <row r="306" spans="1:85" ht="15.75" customHeight="1">
      <c r="A306" s="52"/>
      <c r="B306" s="66"/>
      <c r="C306" s="54" t="s">
        <v>117</v>
      </c>
      <c r="D306" s="55" t="s">
        <v>593</v>
      </c>
      <c r="E306" s="56">
        <v>5000</v>
      </c>
      <c r="F306" s="56"/>
      <c r="G306" s="56">
        <f t="shared" si="1514"/>
        <v>5000</v>
      </c>
      <c r="H306" s="56"/>
      <c r="I306" s="57">
        <f t="shared" si="1497"/>
        <v>0</v>
      </c>
      <c r="J306" s="57">
        <f t="shared" si="1498"/>
        <v>0</v>
      </c>
      <c r="K306" s="149"/>
      <c r="L306" s="150"/>
      <c r="M306" s="149"/>
      <c r="N306" s="149"/>
      <c r="O306" s="61">
        <f t="shared" ref="O306:Q306" si="1534">AA306+AD306+AG306+AJ306+AM306+AP306+AS306+AV306+AY306+BB306+BE306+BH306</f>
        <v>0</v>
      </c>
      <c r="P306" s="61">
        <f t="shared" si="1534"/>
        <v>0</v>
      </c>
      <c r="Q306" s="61">
        <f t="shared" si="1534"/>
        <v>0</v>
      </c>
      <c r="R306" s="62">
        <f t="shared" ref="R306:T306" si="1535">IF(BK306=0,SUM(AA306+AD306+AG306+AJ306+AM306+AP306+AS306+AV306+AY306+BB306+BE306+BH306),BK306)</f>
        <v>0</v>
      </c>
      <c r="S306" s="62">
        <f t="shared" si="1535"/>
        <v>0</v>
      </c>
      <c r="T306" s="62">
        <f t="shared" si="1535"/>
        <v>0</v>
      </c>
      <c r="U306" s="63">
        <f t="shared" si="1517"/>
        <v>0</v>
      </c>
      <c r="V306" s="63">
        <f t="shared" si="1518"/>
        <v>0</v>
      </c>
      <c r="W306" s="63">
        <f t="shared" si="1519"/>
        <v>0</v>
      </c>
      <c r="X306" s="64">
        <f t="shared" ref="X306:Y306" si="1536">IF(O306&gt;0,O306/K306,0)</f>
        <v>0</v>
      </c>
      <c r="Y306" s="64">
        <f t="shared" si="1536"/>
        <v>0</v>
      </c>
      <c r="Z306" s="64">
        <f t="shared" si="1366"/>
        <v>0</v>
      </c>
      <c r="AA306" s="151"/>
      <c r="AB306" s="151"/>
      <c r="AC306" s="151"/>
      <c r="AD306" s="151"/>
      <c r="AE306" s="131"/>
      <c r="AF306" s="131"/>
      <c r="AG306" s="131"/>
      <c r="AH306" s="13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  <c r="BI306" s="151"/>
      <c r="BJ306" s="151"/>
      <c r="BK306" s="151"/>
      <c r="BL306" s="151"/>
      <c r="BM306" s="151"/>
      <c r="BN306" s="326">
        <f t="shared" si="1521"/>
        <v>0</v>
      </c>
      <c r="BO306" s="327">
        <f t="shared" si="1522"/>
        <v>0</v>
      </c>
      <c r="BP306" s="326">
        <f t="shared" si="1523"/>
        <v>0</v>
      </c>
      <c r="BQ306" s="326">
        <f t="shared" si="1524"/>
        <v>0</v>
      </c>
      <c r="BR306" s="326">
        <f t="shared" si="1525"/>
        <v>0</v>
      </c>
      <c r="BS306" s="326">
        <f t="shared" si="1526"/>
        <v>0</v>
      </c>
      <c r="BT306" s="326">
        <f t="shared" si="1527"/>
        <v>0</v>
      </c>
      <c r="BU306" s="326">
        <f t="shared" si="1528"/>
        <v>0</v>
      </c>
      <c r="BV306" s="326">
        <f t="shared" si="1529"/>
        <v>0</v>
      </c>
      <c r="BW306" s="326">
        <f t="shared" si="1530"/>
        <v>0</v>
      </c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</row>
    <row r="307" spans="1:85" ht="15.75" customHeight="1">
      <c r="A307" s="52"/>
      <c r="B307" s="66"/>
      <c r="C307" s="54" t="s">
        <v>455</v>
      </c>
      <c r="D307" s="55" t="s">
        <v>594</v>
      </c>
      <c r="E307" s="56">
        <v>40000</v>
      </c>
      <c r="F307" s="56"/>
      <c r="G307" s="56">
        <f t="shared" si="1514"/>
        <v>40000</v>
      </c>
      <c r="H307" s="56"/>
      <c r="I307" s="57">
        <f t="shared" si="1497"/>
        <v>0</v>
      </c>
      <c r="J307" s="57">
        <f t="shared" si="1498"/>
        <v>0</v>
      </c>
      <c r="K307" s="149"/>
      <c r="L307" s="150"/>
      <c r="M307" s="149"/>
      <c r="N307" s="149"/>
      <c r="O307" s="61">
        <f t="shared" ref="O307:Q307" si="1537">AA307+AD307+AG307+AJ307+AM307+AP307+AS307+AV307+AY307+BB307+BE307+BH307</f>
        <v>0</v>
      </c>
      <c r="P307" s="61">
        <f t="shared" si="1537"/>
        <v>0</v>
      </c>
      <c r="Q307" s="61">
        <f t="shared" si="1537"/>
        <v>0</v>
      </c>
      <c r="R307" s="62">
        <f t="shared" ref="R307:T307" si="1538">IF(BK307=0,SUM(AA307+AD307+AG307+AJ307+AM307+AP307+AS307+AV307+AY307+BB307+BE307+BH307),BK307)</f>
        <v>0</v>
      </c>
      <c r="S307" s="62">
        <f t="shared" si="1538"/>
        <v>0</v>
      </c>
      <c r="T307" s="62">
        <f t="shared" si="1538"/>
        <v>0</v>
      </c>
      <c r="U307" s="63">
        <f t="shared" si="1517"/>
        <v>0</v>
      </c>
      <c r="V307" s="63">
        <f t="shared" si="1518"/>
        <v>0</v>
      </c>
      <c r="W307" s="63">
        <f t="shared" si="1519"/>
        <v>0</v>
      </c>
      <c r="X307" s="64">
        <f t="shared" ref="X307:Y307" si="1539">IF(O307&gt;0,O307/K307,0)</f>
        <v>0</v>
      </c>
      <c r="Y307" s="64">
        <f t="shared" si="1539"/>
        <v>0</v>
      </c>
      <c r="Z307" s="64">
        <f t="shared" si="1366"/>
        <v>0</v>
      </c>
      <c r="AA307" s="151"/>
      <c r="AB307" s="151"/>
      <c r="AC307" s="151"/>
      <c r="AD307" s="151"/>
      <c r="AE307" s="131"/>
      <c r="AF307" s="131"/>
      <c r="AG307" s="131"/>
      <c r="AH307" s="131"/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  <c r="BI307" s="151"/>
      <c r="BJ307" s="151"/>
      <c r="BK307" s="151"/>
      <c r="BL307" s="151"/>
      <c r="BM307" s="151"/>
      <c r="BN307" s="326">
        <f t="shared" si="1521"/>
        <v>0</v>
      </c>
      <c r="BO307" s="327">
        <f t="shared" si="1522"/>
        <v>0</v>
      </c>
      <c r="BP307" s="326">
        <f t="shared" si="1523"/>
        <v>0</v>
      </c>
      <c r="BQ307" s="326">
        <f t="shared" si="1524"/>
        <v>0</v>
      </c>
      <c r="BR307" s="326">
        <f t="shared" si="1525"/>
        <v>0</v>
      </c>
      <c r="BS307" s="326">
        <f t="shared" si="1526"/>
        <v>0</v>
      </c>
      <c r="BT307" s="326">
        <f t="shared" si="1527"/>
        <v>0</v>
      </c>
      <c r="BU307" s="326">
        <f t="shared" si="1528"/>
        <v>0</v>
      </c>
      <c r="BV307" s="326">
        <f t="shared" si="1529"/>
        <v>0</v>
      </c>
      <c r="BW307" s="326">
        <f t="shared" si="1530"/>
        <v>0</v>
      </c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</row>
    <row r="308" spans="1:85" ht="15.75" customHeight="1">
      <c r="A308" s="52"/>
      <c r="B308" s="66"/>
      <c r="C308" s="54" t="s">
        <v>421</v>
      </c>
      <c r="D308" s="84" t="s">
        <v>422</v>
      </c>
      <c r="E308" s="56">
        <v>15000</v>
      </c>
      <c r="F308" s="56"/>
      <c r="G308" s="56">
        <f t="shared" si="1514"/>
        <v>15000</v>
      </c>
      <c r="H308" s="56"/>
      <c r="I308" s="57">
        <f t="shared" si="1497"/>
        <v>0</v>
      </c>
      <c r="J308" s="57">
        <f t="shared" si="1498"/>
        <v>0</v>
      </c>
      <c r="K308" s="149"/>
      <c r="L308" s="150"/>
      <c r="M308" s="149"/>
      <c r="N308" s="149"/>
      <c r="O308" s="61">
        <f t="shared" ref="O308:Q308" si="1540">AA308+AD308+AG308+AJ308+AM308+AP308+AS308+AV308+AY308+BB308+BE308+BH308</f>
        <v>0</v>
      </c>
      <c r="P308" s="61">
        <f t="shared" si="1540"/>
        <v>0</v>
      </c>
      <c r="Q308" s="61">
        <f t="shared" si="1540"/>
        <v>0</v>
      </c>
      <c r="R308" s="62">
        <f t="shared" ref="R308:T308" si="1541">IF(BK308=0,SUM(AA308+AD308+AG308+AJ308+AM308+AP308+AS308+AV308+AY308+BB308+BE308+BH308),BK308)</f>
        <v>0</v>
      </c>
      <c r="S308" s="62">
        <f t="shared" si="1541"/>
        <v>0</v>
      </c>
      <c r="T308" s="62">
        <f t="shared" si="1541"/>
        <v>0</v>
      </c>
      <c r="U308" s="63">
        <f t="shared" si="1517"/>
        <v>0</v>
      </c>
      <c r="V308" s="63">
        <f t="shared" si="1518"/>
        <v>0</v>
      </c>
      <c r="W308" s="63">
        <f t="shared" si="1519"/>
        <v>0</v>
      </c>
      <c r="X308" s="64">
        <f t="shared" ref="X308:Y308" si="1542">IF(O308&gt;0,O308/K308,0)</f>
        <v>0</v>
      </c>
      <c r="Y308" s="64">
        <f t="shared" si="1542"/>
        <v>0</v>
      </c>
      <c r="Z308" s="64">
        <f t="shared" si="1366"/>
        <v>0</v>
      </c>
      <c r="AA308" s="151"/>
      <c r="AB308" s="151"/>
      <c r="AC308" s="151"/>
      <c r="AD308" s="151"/>
      <c r="AE308" s="131"/>
      <c r="AF308" s="131"/>
      <c r="AG308" s="131"/>
      <c r="AH308" s="131"/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  <c r="BI308" s="151"/>
      <c r="BJ308" s="151"/>
      <c r="BK308" s="151"/>
      <c r="BL308" s="151"/>
      <c r="BM308" s="151"/>
      <c r="BN308" s="326">
        <f t="shared" si="1521"/>
        <v>0</v>
      </c>
      <c r="BO308" s="327">
        <f t="shared" si="1522"/>
        <v>0</v>
      </c>
      <c r="BP308" s="326">
        <f t="shared" si="1523"/>
        <v>0</v>
      </c>
      <c r="BQ308" s="326">
        <f t="shared" si="1524"/>
        <v>0</v>
      </c>
      <c r="BR308" s="326">
        <f t="shared" si="1525"/>
        <v>0</v>
      </c>
      <c r="BS308" s="326">
        <f t="shared" si="1526"/>
        <v>0</v>
      </c>
      <c r="BT308" s="326">
        <f t="shared" si="1527"/>
        <v>0</v>
      </c>
      <c r="BU308" s="326">
        <f t="shared" si="1528"/>
        <v>0</v>
      </c>
      <c r="BV308" s="326">
        <f t="shared" si="1529"/>
        <v>0</v>
      </c>
      <c r="BW308" s="326">
        <f t="shared" si="1530"/>
        <v>0</v>
      </c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</row>
    <row r="309" spans="1:85" ht="15.75" customHeight="1">
      <c r="A309" s="52"/>
      <c r="B309" s="66"/>
      <c r="C309" s="54" t="s">
        <v>145</v>
      </c>
      <c r="D309" s="55" t="s">
        <v>595</v>
      </c>
      <c r="E309" s="56">
        <v>3000</v>
      </c>
      <c r="F309" s="56"/>
      <c r="G309" s="56">
        <f t="shared" si="1514"/>
        <v>3000</v>
      </c>
      <c r="H309" s="56"/>
      <c r="I309" s="57">
        <f t="shared" si="1497"/>
        <v>0</v>
      </c>
      <c r="J309" s="57">
        <f t="shared" si="1498"/>
        <v>0</v>
      </c>
      <c r="K309" s="149"/>
      <c r="L309" s="150"/>
      <c r="M309" s="149"/>
      <c r="N309" s="149"/>
      <c r="O309" s="61">
        <f t="shared" ref="O309:Q309" si="1543">AA309+AD309+AG309+AJ309+AM309+AP309+AS309+AV309+AY309+BB309+BE309+BH309</f>
        <v>0</v>
      </c>
      <c r="P309" s="61">
        <f t="shared" si="1543"/>
        <v>0</v>
      </c>
      <c r="Q309" s="61">
        <f t="shared" si="1543"/>
        <v>0</v>
      </c>
      <c r="R309" s="62">
        <f t="shared" ref="R309:T309" si="1544">IF(BK309=0,SUM(AA309+AD309+AG309+AJ309+AM309+AP309+AS309+AV309+AY309+BB309+BE309+BH309),BK309)</f>
        <v>0</v>
      </c>
      <c r="S309" s="62">
        <f t="shared" si="1544"/>
        <v>0</v>
      </c>
      <c r="T309" s="62">
        <f t="shared" si="1544"/>
        <v>0</v>
      </c>
      <c r="U309" s="63">
        <f t="shared" si="1517"/>
        <v>0</v>
      </c>
      <c r="V309" s="63">
        <f t="shared" si="1518"/>
        <v>0</v>
      </c>
      <c r="W309" s="63">
        <f t="shared" si="1519"/>
        <v>0</v>
      </c>
      <c r="X309" s="64">
        <f t="shared" ref="X309:Y309" si="1545">IF(O309&gt;0,O309/K309,0)</f>
        <v>0</v>
      </c>
      <c r="Y309" s="64">
        <f t="shared" si="1545"/>
        <v>0</v>
      </c>
      <c r="Z309" s="64">
        <f t="shared" si="1366"/>
        <v>0</v>
      </c>
      <c r="AA309" s="151"/>
      <c r="AB309" s="151"/>
      <c r="AC309" s="151"/>
      <c r="AD309" s="151"/>
      <c r="AE309" s="131"/>
      <c r="AF309" s="131"/>
      <c r="AG309" s="131"/>
      <c r="AH309" s="131"/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  <c r="BI309" s="151"/>
      <c r="BJ309" s="151"/>
      <c r="BK309" s="151"/>
      <c r="BL309" s="151"/>
      <c r="BM309" s="151"/>
      <c r="BN309" s="326">
        <f t="shared" si="1521"/>
        <v>0</v>
      </c>
      <c r="BO309" s="327">
        <f t="shared" si="1522"/>
        <v>0</v>
      </c>
      <c r="BP309" s="326">
        <f t="shared" si="1523"/>
        <v>0</v>
      </c>
      <c r="BQ309" s="326">
        <f t="shared" si="1524"/>
        <v>0</v>
      </c>
      <c r="BR309" s="326">
        <f t="shared" si="1525"/>
        <v>0</v>
      </c>
      <c r="BS309" s="326">
        <f t="shared" si="1526"/>
        <v>0</v>
      </c>
      <c r="BT309" s="326">
        <f t="shared" si="1527"/>
        <v>0</v>
      </c>
      <c r="BU309" s="326">
        <f t="shared" si="1528"/>
        <v>0</v>
      </c>
      <c r="BV309" s="326">
        <f t="shared" si="1529"/>
        <v>0</v>
      </c>
      <c r="BW309" s="326">
        <f t="shared" si="1530"/>
        <v>0</v>
      </c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</row>
    <row r="310" spans="1:85" ht="15.75" customHeight="1">
      <c r="A310" s="52"/>
      <c r="B310" s="66"/>
      <c r="C310" s="54" t="s">
        <v>427</v>
      </c>
      <c r="D310" s="84" t="s">
        <v>428</v>
      </c>
      <c r="E310" s="56">
        <v>7000</v>
      </c>
      <c r="F310" s="56"/>
      <c r="G310" s="56">
        <f t="shared" si="1514"/>
        <v>7000</v>
      </c>
      <c r="H310" s="56"/>
      <c r="I310" s="57">
        <f t="shared" si="1497"/>
        <v>0</v>
      </c>
      <c r="J310" s="57">
        <f t="shared" si="1498"/>
        <v>0</v>
      </c>
      <c r="K310" s="149"/>
      <c r="L310" s="150"/>
      <c r="M310" s="149"/>
      <c r="N310" s="149"/>
      <c r="O310" s="61">
        <f t="shared" ref="O310:Q310" si="1546">AA310+AD310+AG310+AJ310+AM310+AP310+AS310+AV310+AY310+BB310+BE310+BH310</f>
        <v>0</v>
      </c>
      <c r="P310" s="61">
        <f t="shared" si="1546"/>
        <v>0</v>
      </c>
      <c r="Q310" s="61">
        <f t="shared" si="1546"/>
        <v>0</v>
      </c>
      <c r="R310" s="62">
        <f t="shared" ref="R310:T310" si="1547">IF(BK310=0,SUM(AA310+AD310+AG310+AJ310+AM310+AP310+AS310+AV310+AY310+BB310+BE310+BH310),BK310)</f>
        <v>0</v>
      </c>
      <c r="S310" s="62">
        <f t="shared" si="1547"/>
        <v>0</v>
      </c>
      <c r="T310" s="62">
        <f t="shared" si="1547"/>
        <v>0</v>
      </c>
      <c r="U310" s="63">
        <f t="shared" si="1517"/>
        <v>0</v>
      </c>
      <c r="V310" s="63">
        <f t="shared" si="1518"/>
        <v>0</v>
      </c>
      <c r="W310" s="63">
        <f t="shared" si="1519"/>
        <v>0</v>
      </c>
      <c r="X310" s="64">
        <f t="shared" ref="X310:Y310" si="1548">IF(O310&gt;0,O310/K310,0)</f>
        <v>0</v>
      </c>
      <c r="Y310" s="64">
        <f t="shared" si="1548"/>
        <v>0</v>
      </c>
      <c r="Z310" s="64">
        <f t="shared" si="1366"/>
        <v>0</v>
      </c>
      <c r="AA310" s="151"/>
      <c r="AB310" s="151"/>
      <c r="AC310" s="151"/>
      <c r="AD310" s="151"/>
      <c r="AE310" s="131"/>
      <c r="AF310" s="131"/>
      <c r="AG310" s="131"/>
      <c r="AH310" s="131"/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  <c r="BI310" s="151"/>
      <c r="BJ310" s="151"/>
      <c r="BK310" s="151"/>
      <c r="BL310" s="151"/>
      <c r="BM310" s="151"/>
      <c r="BN310" s="326">
        <f t="shared" ref="BN310:BN312" si="1549">IF(O310-BK310&gt;0,O310-BK310,0)</f>
        <v>0</v>
      </c>
      <c r="BO310" s="327">
        <f t="shared" ref="BO310:BO312" si="1550">IF(Q310-BM310&gt;0,Q310-BM310,0)</f>
        <v>0</v>
      </c>
      <c r="BP310" s="326">
        <f t="shared" ref="BP310:BP312" si="1551">IF(BN310+BO310&gt;0,BN310+BO310,0)</f>
        <v>0</v>
      </c>
      <c r="BQ310" s="326">
        <f t="shared" ref="BQ310:BQ312" si="1552">IF(U310=0,0,U310)</f>
        <v>0</v>
      </c>
      <c r="BR310" s="326">
        <f t="shared" ref="BR310:BR312" si="1553">IF(W310=0,0,W310)</f>
        <v>0</v>
      </c>
      <c r="BS310" s="326">
        <f t="shared" ref="BS310:BS312" si="1554">IF(BQ310+BR310&gt;0,BQ310+BR310,0)</f>
        <v>0</v>
      </c>
      <c r="BT310" s="326">
        <f t="shared" ref="BT310:BT312" si="1555">IF(V310&gt;0,V310,0)</f>
        <v>0</v>
      </c>
      <c r="BU310" s="326">
        <f t="shared" ref="BU310:BU312" si="1556">IF(BP310=0,0,BP310)</f>
        <v>0</v>
      </c>
      <c r="BV310" s="326">
        <f t="shared" ref="BV310:BV312" si="1557">IF(BS310=0,0,BS310)</f>
        <v>0</v>
      </c>
      <c r="BW310" s="326">
        <f t="shared" ref="BW310:BW312" si="1558">IF(BP310+BT310&gt;0,BP310+BT310,0)</f>
        <v>0</v>
      </c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</row>
    <row r="311" spans="1:85" ht="15.75" customHeight="1">
      <c r="A311" s="52"/>
      <c r="B311" s="66"/>
      <c r="C311" s="54" t="s">
        <v>206</v>
      </c>
      <c r="D311" s="95" t="s">
        <v>596</v>
      </c>
      <c r="E311" s="56">
        <v>5000</v>
      </c>
      <c r="F311" s="96">
        <v>0</v>
      </c>
      <c r="G311" s="56">
        <f t="shared" si="1514"/>
        <v>5000</v>
      </c>
      <c r="H311" s="56"/>
      <c r="I311" s="57">
        <f t="shared" si="1497"/>
        <v>0</v>
      </c>
      <c r="J311" s="57">
        <f t="shared" si="1498"/>
        <v>0</v>
      </c>
      <c r="K311" s="149"/>
      <c r="L311" s="150"/>
      <c r="M311" s="149"/>
      <c r="N311" s="149"/>
      <c r="O311" s="61">
        <f t="shared" ref="O311:Q311" si="1559">AA311+AD311+AG311+AJ311+AM311+AP311+AS311+AV311+AY311+BB311+BE311+BH311</f>
        <v>0</v>
      </c>
      <c r="P311" s="61">
        <f t="shared" si="1559"/>
        <v>0</v>
      </c>
      <c r="Q311" s="61">
        <f t="shared" si="1559"/>
        <v>0</v>
      </c>
      <c r="R311" s="62">
        <f t="shared" ref="R311:T311" si="1560">IF(BK311=0,SUM(AA311+AD311+AG311+AJ311+AM311+AP311+AS311+AV311+AY311+BB311+BE311+BH311),BK311)</f>
        <v>0</v>
      </c>
      <c r="S311" s="62">
        <f t="shared" si="1560"/>
        <v>0</v>
      </c>
      <c r="T311" s="62">
        <f t="shared" si="1560"/>
        <v>0</v>
      </c>
      <c r="U311" s="63">
        <f t="shared" si="1517"/>
        <v>0</v>
      </c>
      <c r="V311" s="63">
        <f t="shared" si="1518"/>
        <v>0</v>
      </c>
      <c r="W311" s="63">
        <f t="shared" si="1519"/>
        <v>0</v>
      </c>
      <c r="X311" s="64">
        <f t="shared" ref="X311:Y311" si="1561">IF(O311&gt;0,O311/K311,0)</f>
        <v>0</v>
      </c>
      <c r="Y311" s="64">
        <f t="shared" si="1561"/>
        <v>0</v>
      </c>
      <c r="Z311" s="64">
        <f t="shared" si="1366"/>
        <v>0</v>
      </c>
      <c r="AA311" s="151"/>
      <c r="AB311" s="151"/>
      <c r="AC311" s="151"/>
      <c r="AD311" s="151"/>
      <c r="AE311" s="131"/>
      <c r="AF311" s="131"/>
      <c r="AG311" s="131"/>
      <c r="AH311" s="13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  <c r="BI311" s="151"/>
      <c r="BJ311" s="151"/>
      <c r="BK311" s="151"/>
      <c r="BL311" s="151"/>
      <c r="BM311" s="151"/>
      <c r="BN311" s="326">
        <f t="shared" si="1549"/>
        <v>0</v>
      </c>
      <c r="BO311" s="327">
        <f t="shared" si="1550"/>
        <v>0</v>
      </c>
      <c r="BP311" s="326">
        <f t="shared" si="1551"/>
        <v>0</v>
      </c>
      <c r="BQ311" s="326">
        <f t="shared" si="1552"/>
        <v>0</v>
      </c>
      <c r="BR311" s="326">
        <f t="shared" si="1553"/>
        <v>0</v>
      </c>
      <c r="BS311" s="326">
        <f t="shared" si="1554"/>
        <v>0</v>
      </c>
      <c r="BT311" s="326">
        <f t="shared" si="1555"/>
        <v>0</v>
      </c>
      <c r="BU311" s="326">
        <f t="shared" si="1556"/>
        <v>0</v>
      </c>
      <c r="BV311" s="326">
        <f t="shared" si="1557"/>
        <v>0</v>
      </c>
      <c r="BW311" s="326">
        <f t="shared" si="1558"/>
        <v>0</v>
      </c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</row>
    <row r="312" spans="1:85" ht="15.75" customHeight="1">
      <c r="A312" s="52"/>
      <c r="B312" s="66"/>
      <c r="C312" s="54" t="s">
        <v>121</v>
      </c>
      <c r="D312" s="55" t="s">
        <v>597</v>
      </c>
      <c r="E312" s="56">
        <v>1500</v>
      </c>
      <c r="F312" s="56"/>
      <c r="G312" s="56">
        <f t="shared" si="1514"/>
        <v>1500</v>
      </c>
      <c r="H312" s="56"/>
      <c r="I312" s="57">
        <f t="shared" si="1497"/>
        <v>0</v>
      </c>
      <c r="J312" s="57">
        <f t="shared" si="1498"/>
        <v>0</v>
      </c>
      <c r="K312" s="149"/>
      <c r="L312" s="150"/>
      <c r="M312" s="149"/>
      <c r="N312" s="149"/>
      <c r="O312" s="61">
        <f t="shared" ref="O312:Q312" si="1562">AA312+AD312+AG312+AJ312+AM312+AP312+AS312+AV312+AY312+BB312+BE312+BH312</f>
        <v>0</v>
      </c>
      <c r="P312" s="61">
        <f t="shared" si="1562"/>
        <v>0</v>
      </c>
      <c r="Q312" s="61">
        <f t="shared" si="1562"/>
        <v>0</v>
      </c>
      <c r="R312" s="62">
        <f t="shared" ref="R312:T312" si="1563">IF(BK312=0,SUM(AA312+AD312+AG312+AJ312+AM312+AP312+AS312+AV312+AY312+BB312+BE312+BH312),BK312)</f>
        <v>0</v>
      </c>
      <c r="S312" s="62">
        <f t="shared" si="1563"/>
        <v>0</v>
      </c>
      <c r="T312" s="62">
        <f t="shared" si="1563"/>
        <v>0</v>
      </c>
      <c r="U312" s="63">
        <f t="shared" si="1517"/>
        <v>0</v>
      </c>
      <c r="V312" s="63">
        <f t="shared" si="1518"/>
        <v>0</v>
      </c>
      <c r="W312" s="63">
        <f t="shared" si="1519"/>
        <v>0</v>
      </c>
      <c r="X312" s="64">
        <f t="shared" ref="X312:Y312" si="1564">IF(O312&gt;0,O312/K312,0)</f>
        <v>0</v>
      </c>
      <c r="Y312" s="64">
        <f t="shared" si="1564"/>
        <v>0</v>
      </c>
      <c r="Z312" s="64">
        <f t="shared" si="1366"/>
        <v>0</v>
      </c>
      <c r="AA312" s="151"/>
      <c r="AB312" s="151"/>
      <c r="AC312" s="151"/>
      <c r="AD312" s="151"/>
      <c r="AE312" s="131"/>
      <c r="AF312" s="131"/>
      <c r="AG312" s="131"/>
      <c r="AH312" s="131"/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  <c r="BI312" s="151"/>
      <c r="BJ312" s="151"/>
      <c r="BK312" s="151"/>
      <c r="BL312" s="151"/>
      <c r="BM312" s="151"/>
      <c r="BN312" s="326">
        <f t="shared" si="1549"/>
        <v>0</v>
      </c>
      <c r="BO312" s="327">
        <f t="shared" si="1550"/>
        <v>0</v>
      </c>
      <c r="BP312" s="326">
        <f t="shared" si="1551"/>
        <v>0</v>
      </c>
      <c r="BQ312" s="326">
        <f t="shared" si="1552"/>
        <v>0</v>
      </c>
      <c r="BR312" s="326">
        <f t="shared" si="1553"/>
        <v>0</v>
      </c>
      <c r="BS312" s="326">
        <f t="shared" si="1554"/>
        <v>0</v>
      </c>
      <c r="BT312" s="326">
        <f t="shared" si="1555"/>
        <v>0</v>
      </c>
      <c r="BU312" s="326">
        <f t="shared" si="1556"/>
        <v>0</v>
      </c>
      <c r="BV312" s="326">
        <f t="shared" si="1557"/>
        <v>0</v>
      </c>
      <c r="BW312" s="326">
        <f t="shared" si="1558"/>
        <v>0</v>
      </c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</row>
    <row r="313" spans="1:85" ht="15.75" customHeight="1">
      <c r="A313" s="198"/>
      <c r="B313" s="181"/>
      <c r="C313" s="148"/>
      <c r="D313" s="182" t="s">
        <v>598</v>
      </c>
      <c r="E313" s="183">
        <f t="shared" ref="E313:H313" si="1565">E314+E324</f>
        <v>246432.97999999998</v>
      </c>
      <c r="F313" s="183">
        <f t="shared" si="1565"/>
        <v>0</v>
      </c>
      <c r="G313" s="183">
        <f t="shared" si="1565"/>
        <v>246432.97999999998</v>
      </c>
      <c r="H313" s="183">
        <f t="shared" si="1565"/>
        <v>0</v>
      </c>
      <c r="I313" s="114">
        <f t="shared" si="1497"/>
        <v>4.0578984192781347E-3</v>
      </c>
      <c r="J313" s="114">
        <f t="shared" si="1498"/>
        <v>0</v>
      </c>
      <c r="K313" s="183">
        <f t="shared" ref="K313:W313" si="1566">K314+K324</f>
        <v>1000</v>
      </c>
      <c r="L313" s="183">
        <f t="shared" si="1566"/>
        <v>1488</v>
      </c>
      <c r="M313" s="183">
        <f t="shared" si="1566"/>
        <v>0</v>
      </c>
      <c r="N313" s="183">
        <f t="shared" si="1566"/>
        <v>0</v>
      </c>
      <c r="O313" s="183">
        <f t="shared" si="1566"/>
        <v>0</v>
      </c>
      <c r="P313" s="183">
        <f t="shared" si="1566"/>
        <v>0</v>
      </c>
      <c r="Q313" s="183">
        <f t="shared" si="1566"/>
        <v>0</v>
      </c>
      <c r="R313" s="183">
        <f t="shared" si="1566"/>
        <v>0</v>
      </c>
      <c r="S313" s="183">
        <f t="shared" si="1566"/>
        <v>0</v>
      </c>
      <c r="T313" s="183">
        <f t="shared" si="1566"/>
        <v>0</v>
      </c>
      <c r="U313" s="184">
        <f t="shared" si="1566"/>
        <v>1000</v>
      </c>
      <c r="V313" s="184">
        <f t="shared" si="1566"/>
        <v>1488</v>
      </c>
      <c r="W313" s="184">
        <f t="shared" si="1566"/>
        <v>0</v>
      </c>
      <c r="X313" s="116">
        <f t="shared" ref="X313:Y313" si="1567">IF(O313&gt;0,O313/K313,0)</f>
        <v>0</v>
      </c>
      <c r="Y313" s="116">
        <f t="shared" si="1567"/>
        <v>0</v>
      </c>
      <c r="Z313" s="116">
        <f t="shared" si="1366"/>
        <v>0</v>
      </c>
      <c r="AA313" s="183">
        <f t="shared" ref="AA313:BW313" si="1568">AA314+AA324</f>
        <v>0</v>
      </c>
      <c r="AB313" s="183">
        <f t="shared" si="1568"/>
        <v>0</v>
      </c>
      <c r="AC313" s="183">
        <f t="shared" si="1568"/>
        <v>0</v>
      </c>
      <c r="AD313" s="183">
        <f t="shared" si="1568"/>
        <v>0</v>
      </c>
      <c r="AE313" s="183">
        <f t="shared" si="1568"/>
        <v>0</v>
      </c>
      <c r="AF313" s="183">
        <f t="shared" si="1568"/>
        <v>0</v>
      </c>
      <c r="AG313" s="183">
        <f t="shared" si="1568"/>
        <v>0</v>
      </c>
      <c r="AH313" s="183">
        <f t="shared" si="1568"/>
        <v>0</v>
      </c>
      <c r="AI313" s="183">
        <f t="shared" si="1568"/>
        <v>0</v>
      </c>
      <c r="AJ313" s="183">
        <f t="shared" si="1568"/>
        <v>0</v>
      </c>
      <c r="AK313" s="183">
        <f t="shared" si="1568"/>
        <v>0</v>
      </c>
      <c r="AL313" s="183">
        <f t="shared" si="1568"/>
        <v>0</v>
      </c>
      <c r="AM313" s="183">
        <f t="shared" si="1568"/>
        <v>0</v>
      </c>
      <c r="AN313" s="183">
        <f t="shared" si="1568"/>
        <v>0</v>
      </c>
      <c r="AO313" s="183">
        <f t="shared" si="1568"/>
        <v>0</v>
      </c>
      <c r="AP313" s="183">
        <f t="shared" si="1568"/>
        <v>0</v>
      </c>
      <c r="AQ313" s="183">
        <f t="shared" si="1568"/>
        <v>0</v>
      </c>
      <c r="AR313" s="183">
        <f t="shared" si="1568"/>
        <v>0</v>
      </c>
      <c r="AS313" s="183">
        <f t="shared" si="1568"/>
        <v>0</v>
      </c>
      <c r="AT313" s="183">
        <f t="shared" si="1568"/>
        <v>0</v>
      </c>
      <c r="AU313" s="183">
        <f t="shared" si="1568"/>
        <v>0</v>
      </c>
      <c r="AV313" s="183">
        <f t="shared" si="1568"/>
        <v>0</v>
      </c>
      <c r="AW313" s="183">
        <f t="shared" si="1568"/>
        <v>0</v>
      </c>
      <c r="AX313" s="183">
        <f t="shared" si="1568"/>
        <v>0</v>
      </c>
      <c r="AY313" s="183">
        <f t="shared" si="1568"/>
        <v>0</v>
      </c>
      <c r="AZ313" s="183">
        <f t="shared" si="1568"/>
        <v>0</v>
      </c>
      <c r="BA313" s="183">
        <f t="shared" si="1568"/>
        <v>0</v>
      </c>
      <c r="BB313" s="183">
        <f t="shared" si="1568"/>
        <v>0</v>
      </c>
      <c r="BC313" s="183">
        <f t="shared" si="1568"/>
        <v>0</v>
      </c>
      <c r="BD313" s="183">
        <f t="shared" si="1568"/>
        <v>0</v>
      </c>
      <c r="BE313" s="183">
        <f t="shared" si="1568"/>
        <v>0</v>
      </c>
      <c r="BF313" s="183">
        <f t="shared" si="1568"/>
        <v>0</v>
      </c>
      <c r="BG313" s="183">
        <f t="shared" si="1568"/>
        <v>0</v>
      </c>
      <c r="BH313" s="183">
        <f t="shared" si="1568"/>
        <v>0</v>
      </c>
      <c r="BI313" s="183">
        <f t="shared" si="1568"/>
        <v>0</v>
      </c>
      <c r="BJ313" s="183">
        <f t="shared" si="1568"/>
        <v>0</v>
      </c>
      <c r="BK313" s="183">
        <f t="shared" si="1568"/>
        <v>0</v>
      </c>
      <c r="BL313" s="183">
        <f t="shared" si="1568"/>
        <v>0</v>
      </c>
      <c r="BM313" s="183">
        <f t="shared" si="1568"/>
        <v>0</v>
      </c>
      <c r="BN313" s="183">
        <f t="shared" si="1568"/>
        <v>0</v>
      </c>
      <c r="BO313" s="183">
        <f t="shared" si="1568"/>
        <v>0</v>
      </c>
      <c r="BP313" s="183">
        <f t="shared" si="1568"/>
        <v>0</v>
      </c>
      <c r="BQ313" s="183">
        <f t="shared" si="1568"/>
        <v>1000</v>
      </c>
      <c r="BR313" s="183">
        <f t="shared" si="1568"/>
        <v>0</v>
      </c>
      <c r="BS313" s="183">
        <f t="shared" si="1568"/>
        <v>1000</v>
      </c>
      <c r="BT313" s="183">
        <f t="shared" si="1568"/>
        <v>1488</v>
      </c>
      <c r="BU313" s="183">
        <f t="shared" si="1568"/>
        <v>0</v>
      </c>
      <c r="BV313" s="183">
        <f t="shared" si="1568"/>
        <v>1000</v>
      </c>
      <c r="BW313" s="183">
        <f t="shared" si="1568"/>
        <v>1488</v>
      </c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</row>
    <row r="314" spans="1:85" ht="15.75" customHeight="1">
      <c r="A314" s="161"/>
      <c r="B314" s="175"/>
      <c r="C314" s="35"/>
      <c r="D314" s="163" t="s">
        <v>599</v>
      </c>
      <c r="E314" s="125">
        <f t="shared" ref="E314:H314" si="1569">SUM(E315:E323)</f>
        <v>69432.98</v>
      </c>
      <c r="F314" s="125">
        <f t="shared" si="1569"/>
        <v>0</v>
      </c>
      <c r="G314" s="125">
        <f t="shared" si="1569"/>
        <v>69432.98</v>
      </c>
      <c r="H314" s="125">
        <f t="shared" si="1569"/>
        <v>0</v>
      </c>
      <c r="I314" s="164">
        <f t="shared" si="1497"/>
        <v>1.440237765972309E-2</v>
      </c>
      <c r="J314" s="164">
        <f t="shared" si="1498"/>
        <v>0</v>
      </c>
      <c r="K314" s="125">
        <f t="shared" ref="K314:W314" si="1570">SUM(K315:K323)</f>
        <v>1000</v>
      </c>
      <c r="L314" s="125">
        <f t="shared" si="1570"/>
        <v>1488</v>
      </c>
      <c r="M314" s="125">
        <f t="shared" si="1570"/>
        <v>0</v>
      </c>
      <c r="N314" s="125">
        <f t="shared" si="1570"/>
        <v>0</v>
      </c>
      <c r="O314" s="125">
        <f t="shared" si="1570"/>
        <v>0</v>
      </c>
      <c r="P314" s="125">
        <f t="shared" si="1570"/>
        <v>0</v>
      </c>
      <c r="Q314" s="125">
        <f t="shared" si="1570"/>
        <v>0</v>
      </c>
      <c r="R314" s="125">
        <f t="shared" si="1570"/>
        <v>0</v>
      </c>
      <c r="S314" s="125">
        <f t="shared" si="1570"/>
        <v>0</v>
      </c>
      <c r="T314" s="125">
        <f t="shared" si="1570"/>
        <v>0</v>
      </c>
      <c r="U314" s="166">
        <f t="shared" si="1570"/>
        <v>1000</v>
      </c>
      <c r="V314" s="166">
        <f t="shared" si="1570"/>
        <v>1488</v>
      </c>
      <c r="W314" s="166">
        <f t="shared" si="1570"/>
        <v>0</v>
      </c>
      <c r="X314" s="38">
        <f t="shared" ref="X314:Y314" si="1571">IF(O314&gt;0,O314/K314,0)</f>
        <v>0</v>
      </c>
      <c r="Y314" s="38">
        <f t="shared" si="1571"/>
        <v>0</v>
      </c>
      <c r="Z314" s="38">
        <f t="shared" si="1366"/>
        <v>0</v>
      </c>
      <c r="AA314" s="165">
        <f t="shared" ref="AA314:BW314" si="1572">SUM(AA315:AA323)</f>
        <v>0</v>
      </c>
      <c r="AB314" s="165">
        <f t="shared" si="1572"/>
        <v>0</v>
      </c>
      <c r="AC314" s="165">
        <f t="shared" si="1572"/>
        <v>0</v>
      </c>
      <c r="AD314" s="165">
        <f t="shared" si="1572"/>
        <v>0</v>
      </c>
      <c r="AE314" s="165">
        <f t="shared" si="1572"/>
        <v>0</v>
      </c>
      <c r="AF314" s="165">
        <f t="shared" si="1572"/>
        <v>0</v>
      </c>
      <c r="AG314" s="165">
        <f t="shared" si="1572"/>
        <v>0</v>
      </c>
      <c r="AH314" s="165">
        <f t="shared" si="1572"/>
        <v>0</v>
      </c>
      <c r="AI314" s="165">
        <f t="shared" si="1572"/>
        <v>0</v>
      </c>
      <c r="AJ314" s="165">
        <f t="shared" si="1572"/>
        <v>0</v>
      </c>
      <c r="AK314" s="165">
        <f t="shared" si="1572"/>
        <v>0</v>
      </c>
      <c r="AL314" s="165">
        <f t="shared" si="1572"/>
        <v>0</v>
      </c>
      <c r="AM314" s="165">
        <f t="shared" si="1572"/>
        <v>0</v>
      </c>
      <c r="AN314" s="165">
        <f t="shared" si="1572"/>
        <v>0</v>
      </c>
      <c r="AO314" s="165">
        <f t="shared" si="1572"/>
        <v>0</v>
      </c>
      <c r="AP314" s="165">
        <f t="shared" si="1572"/>
        <v>0</v>
      </c>
      <c r="AQ314" s="165">
        <f t="shared" si="1572"/>
        <v>0</v>
      </c>
      <c r="AR314" s="165">
        <f t="shared" si="1572"/>
        <v>0</v>
      </c>
      <c r="AS314" s="165">
        <f t="shared" si="1572"/>
        <v>0</v>
      </c>
      <c r="AT314" s="165">
        <f t="shared" si="1572"/>
        <v>0</v>
      </c>
      <c r="AU314" s="165">
        <f t="shared" si="1572"/>
        <v>0</v>
      </c>
      <c r="AV314" s="165">
        <f t="shared" si="1572"/>
        <v>0</v>
      </c>
      <c r="AW314" s="165">
        <f t="shared" si="1572"/>
        <v>0</v>
      </c>
      <c r="AX314" s="165">
        <f t="shared" si="1572"/>
        <v>0</v>
      </c>
      <c r="AY314" s="165">
        <f t="shared" si="1572"/>
        <v>0</v>
      </c>
      <c r="AZ314" s="165">
        <f t="shared" si="1572"/>
        <v>0</v>
      </c>
      <c r="BA314" s="165">
        <f t="shared" si="1572"/>
        <v>0</v>
      </c>
      <c r="BB314" s="165">
        <f t="shared" si="1572"/>
        <v>0</v>
      </c>
      <c r="BC314" s="165">
        <f t="shared" si="1572"/>
        <v>0</v>
      </c>
      <c r="BD314" s="165">
        <f t="shared" si="1572"/>
        <v>0</v>
      </c>
      <c r="BE314" s="165">
        <f t="shared" si="1572"/>
        <v>0</v>
      </c>
      <c r="BF314" s="165">
        <f t="shared" si="1572"/>
        <v>0</v>
      </c>
      <c r="BG314" s="165">
        <f t="shared" si="1572"/>
        <v>0</v>
      </c>
      <c r="BH314" s="165">
        <f t="shared" si="1572"/>
        <v>0</v>
      </c>
      <c r="BI314" s="165">
        <f t="shared" si="1572"/>
        <v>0</v>
      </c>
      <c r="BJ314" s="165">
        <f t="shared" si="1572"/>
        <v>0</v>
      </c>
      <c r="BK314" s="165">
        <f t="shared" si="1572"/>
        <v>0</v>
      </c>
      <c r="BL314" s="165">
        <f t="shared" si="1572"/>
        <v>0</v>
      </c>
      <c r="BM314" s="165">
        <f t="shared" si="1572"/>
        <v>0</v>
      </c>
      <c r="BN314" s="165">
        <f t="shared" si="1572"/>
        <v>0</v>
      </c>
      <c r="BO314" s="165">
        <f t="shared" si="1572"/>
        <v>0</v>
      </c>
      <c r="BP314" s="165">
        <f t="shared" si="1572"/>
        <v>0</v>
      </c>
      <c r="BQ314" s="165">
        <f t="shared" si="1572"/>
        <v>1000</v>
      </c>
      <c r="BR314" s="165">
        <f t="shared" si="1572"/>
        <v>0</v>
      </c>
      <c r="BS314" s="165">
        <f t="shared" si="1572"/>
        <v>1000</v>
      </c>
      <c r="BT314" s="165">
        <f t="shared" si="1572"/>
        <v>1488</v>
      </c>
      <c r="BU314" s="165">
        <f t="shared" si="1572"/>
        <v>0</v>
      </c>
      <c r="BV314" s="165">
        <f t="shared" si="1572"/>
        <v>1000</v>
      </c>
      <c r="BW314" s="165">
        <f t="shared" si="1572"/>
        <v>1488</v>
      </c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</row>
    <row r="315" spans="1:85" ht="15.75" customHeight="1">
      <c r="A315" s="52" t="s">
        <v>600</v>
      </c>
      <c r="B315" s="66"/>
      <c r="C315" s="54" t="s">
        <v>117</v>
      </c>
      <c r="D315" s="55" t="s">
        <v>601</v>
      </c>
      <c r="E315" s="56">
        <v>2432.98</v>
      </c>
      <c r="F315" s="56"/>
      <c r="G315" s="56">
        <f t="shared" ref="G315:G323" si="1573">E315-F315</f>
        <v>2432.98</v>
      </c>
      <c r="H315" s="56"/>
      <c r="I315" s="57">
        <f t="shared" si="1497"/>
        <v>0.41101858626047072</v>
      </c>
      <c r="J315" s="57">
        <f t="shared" si="1498"/>
        <v>0</v>
      </c>
      <c r="K315" s="149">
        <v>1000</v>
      </c>
      <c r="L315" s="152"/>
      <c r="M315" s="150"/>
      <c r="N315" s="150"/>
      <c r="O315" s="61">
        <f t="shared" ref="O315:Q315" si="1574">AA315+AD315+AG315+AJ315+AM315+AP315+AS315+AV315+AY315+BB315+BE315+BH315</f>
        <v>0</v>
      </c>
      <c r="P315" s="61">
        <f t="shared" si="1574"/>
        <v>0</v>
      </c>
      <c r="Q315" s="61">
        <f t="shared" si="1574"/>
        <v>0</v>
      </c>
      <c r="R315" s="62">
        <f t="shared" ref="R315:T315" si="1575">IF(BK315=0,SUM(AA315+AD315+AG315+AJ315+AM315+AP315+AS315+AV315+AY315+BB315+BE315+BH315),BK315)</f>
        <v>0</v>
      </c>
      <c r="S315" s="62">
        <f t="shared" si="1575"/>
        <v>0</v>
      </c>
      <c r="T315" s="62">
        <f t="shared" si="1575"/>
        <v>0</v>
      </c>
      <c r="U315" s="63">
        <f t="shared" ref="U315:U323" si="1576">K315-O315</f>
        <v>1000</v>
      </c>
      <c r="V315" s="63">
        <f t="shared" ref="V315:V323" si="1577">L315-P315-M315</f>
        <v>0</v>
      </c>
      <c r="W315" s="63">
        <f t="shared" ref="W315:W323" si="1578">N315-Q315</f>
        <v>0</v>
      </c>
      <c r="X315" s="64">
        <f t="shared" ref="X315:Y315" si="1579">IF(O315&gt;0,O315/K315,0)</f>
        <v>0</v>
      </c>
      <c r="Y315" s="64">
        <f t="shared" si="1579"/>
        <v>0</v>
      </c>
      <c r="Z315" s="64">
        <f t="shared" si="1366"/>
        <v>0</v>
      </c>
      <c r="AA315" s="151"/>
      <c r="AB315" s="151"/>
      <c r="AC315" s="151"/>
      <c r="AD315" s="151"/>
      <c r="AE315" s="131"/>
      <c r="AF315" s="131"/>
      <c r="AG315" s="131"/>
      <c r="AH315" s="13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1"/>
      <c r="BK315" s="151"/>
      <c r="BL315" s="151"/>
      <c r="BM315" s="151"/>
      <c r="BN315" s="326">
        <f t="shared" ref="BN315:BN323" si="1580">IF(O315-BK315&gt;0,O315-BK315,0)</f>
        <v>0</v>
      </c>
      <c r="BO315" s="327">
        <f t="shared" ref="BO315:BO323" si="1581">IF(Q315-BM315&gt;0,Q315-BM315,0)</f>
        <v>0</v>
      </c>
      <c r="BP315" s="326">
        <f t="shared" ref="BP315:BP323" si="1582">IF(BN315+BO315&gt;0,BN315+BO315,0)</f>
        <v>0</v>
      </c>
      <c r="BQ315" s="326">
        <f t="shared" ref="BQ315:BQ323" si="1583">IF(U315=0,0,U315)</f>
        <v>1000</v>
      </c>
      <c r="BR315" s="326">
        <f t="shared" ref="BR315:BR323" si="1584">IF(W315=0,0,W315)</f>
        <v>0</v>
      </c>
      <c r="BS315" s="326">
        <f t="shared" ref="BS315:BS323" si="1585">IF(BQ315+BR315&gt;0,BQ315+BR315,0)</f>
        <v>1000</v>
      </c>
      <c r="BT315" s="326">
        <f t="shared" ref="BT315:BT323" si="1586">IF(V315&gt;0,V315,0)</f>
        <v>0</v>
      </c>
      <c r="BU315" s="326">
        <f t="shared" ref="BU315:BU323" si="1587">IF(BP315=0,0,BP315)</f>
        <v>0</v>
      </c>
      <c r="BV315" s="326">
        <f t="shared" ref="BV315:BV323" si="1588">IF(BS315=0,0,BS315)</f>
        <v>1000</v>
      </c>
      <c r="BW315" s="326">
        <f t="shared" ref="BW315:BW323" si="1589">IF(BP315+BT315&gt;0,BP315+BT315,0)</f>
        <v>0</v>
      </c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</row>
    <row r="316" spans="1:85" ht="15.75" customHeight="1">
      <c r="A316" s="52"/>
      <c r="B316" s="66"/>
      <c r="C316" s="54" t="s">
        <v>117</v>
      </c>
      <c r="D316" s="55" t="s">
        <v>591</v>
      </c>
      <c r="E316" s="56">
        <v>5000</v>
      </c>
      <c r="F316" s="56"/>
      <c r="G316" s="56">
        <f t="shared" si="1573"/>
        <v>5000</v>
      </c>
      <c r="H316" s="56"/>
      <c r="I316" s="57">
        <f t="shared" si="1497"/>
        <v>0</v>
      </c>
      <c r="J316" s="57">
        <f t="shared" si="1498"/>
        <v>0</v>
      </c>
      <c r="K316" s="149"/>
      <c r="L316" s="152"/>
      <c r="M316" s="150"/>
      <c r="N316" s="150"/>
      <c r="O316" s="61">
        <f t="shared" ref="O316:Q316" si="1590">AA316+AD316+AG316+AJ316+AM316+AP316+AS316+AV316+AY316+BB316+BE316+BH316</f>
        <v>0</v>
      </c>
      <c r="P316" s="61">
        <f t="shared" si="1590"/>
        <v>0</v>
      </c>
      <c r="Q316" s="61">
        <f t="shared" si="1590"/>
        <v>0</v>
      </c>
      <c r="R316" s="62">
        <f t="shared" ref="R316:T316" si="1591">IF(BK316=0,SUM(AA316+AD316+AG316+AJ316+AM316+AP316+AS316+AV316+AY316+BB316+BE316+BH316),BK316)</f>
        <v>0</v>
      </c>
      <c r="S316" s="62">
        <f t="shared" si="1591"/>
        <v>0</v>
      </c>
      <c r="T316" s="62">
        <f t="shared" si="1591"/>
        <v>0</v>
      </c>
      <c r="U316" s="63">
        <f t="shared" si="1576"/>
        <v>0</v>
      </c>
      <c r="V316" s="63">
        <f t="shared" si="1577"/>
        <v>0</v>
      </c>
      <c r="W316" s="63">
        <f t="shared" si="1578"/>
        <v>0</v>
      </c>
      <c r="X316" s="64">
        <f t="shared" ref="X316:Y316" si="1592">IF(O316&gt;0,O316/K316,0)</f>
        <v>0</v>
      </c>
      <c r="Y316" s="64">
        <f t="shared" si="1592"/>
        <v>0</v>
      </c>
      <c r="Z316" s="64">
        <f t="shared" si="1366"/>
        <v>0</v>
      </c>
      <c r="AA316" s="151"/>
      <c r="AB316" s="151"/>
      <c r="AC316" s="151"/>
      <c r="AD316" s="151"/>
      <c r="AE316" s="131"/>
      <c r="AF316" s="131"/>
      <c r="AG316" s="131"/>
      <c r="AH316" s="13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  <c r="BI316" s="151"/>
      <c r="BJ316" s="151"/>
      <c r="BK316" s="151"/>
      <c r="BL316" s="151"/>
      <c r="BM316" s="151"/>
      <c r="BN316" s="326">
        <f t="shared" si="1580"/>
        <v>0</v>
      </c>
      <c r="BO316" s="327">
        <f t="shared" si="1581"/>
        <v>0</v>
      </c>
      <c r="BP316" s="326">
        <f t="shared" si="1582"/>
        <v>0</v>
      </c>
      <c r="BQ316" s="326">
        <f t="shared" si="1583"/>
        <v>0</v>
      </c>
      <c r="BR316" s="326">
        <f t="shared" si="1584"/>
        <v>0</v>
      </c>
      <c r="BS316" s="326">
        <f t="shared" si="1585"/>
        <v>0</v>
      </c>
      <c r="BT316" s="326">
        <f t="shared" si="1586"/>
        <v>0</v>
      </c>
      <c r="BU316" s="326">
        <f t="shared" si="1587"/>
        <v>0</v>
      </c>
      <c r="BV316" s="326">
        <f t="shared" si="1588"/>
        <v>0</v>
      </c>
      <c r="BW316" s="326">
        <f t="shared" si="1589"/>
        <v>0</v>
      </c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</row>
    <row r="317" spans="1:85" ht="15.75" customHeight="1">
      <c r="A317" s="52"/>
      <c r="B317" s="66"/>
      <c r="C317" s="54" t="s">
        <v>343</v>
      </c>
      <c r="D317" s="83" t="s">
        <v>602</v>
      </c>
      <c r="E317" s="56"/>
      <c r="F317" s="56"/>
      <c r="G317" s="56">
        <f t="shared" si="1573"/>
        <v>0</v>
      </c>
      <c r="H317" s="56"/>
      <c r="I317" s="57">
        <f t="shared" si="1497"/>
        <v>0</v>
      </c>
      <c r="J317" s="57">
        <f t="shared" si="1498"/>
        <v>0</v>
      </c>
      <c r="K317" s="149"/>
      <c r="L317" s="152"/>
      <c r="M317" s="150"/>
      <c r="N317" s="150"/>
      <c r="O317" s="61">
        <f t="shared" ref="O317:Q317" si="1593">AA317+AD317+AG317+AJ317+AM317+AP317+AS317+AV317+AY317+BB317+BE317+BH317</f>
        <v>0</v>
      </c>
      <c r="P317" s="61">
        <f t="shared" si="1593"/>
        <v>0</v>
      </c>
      <c r="Q317" s="61">
        <f t="shared" si="1593"/>
        <v>0</v>
      </c>
      <c r="R317" s="62">
        <f t="shared" ref="R317:T317" si="1594">IF(BK317=0,SUM(AA317+AD317+AG317+AJ317+AM317+AP317+AS317+AV317+AY317+BB317+BE317+BH317),BK317)</f>
        <v>0</v>
      </c>
      <c r="S317" s="62">
        <f t="shared" si="1594"/>
        <v>0</v>
      </c>
      <c r="T317" s="62">
        <f t="shared" si="1594"/>
        <v>0</v>
      </c>
      <c r="U317" s="63">
        <f t="shared" si="1576"/>
        <v>0</v>
      </c>
      <c r="V317" s="63">
        <f t="shared" si="1577"/>
        <v>0</v>
      </c>
      <c r="W317" s="63">
        <f t="shared" si="1578"/>
        <v>0</v>
      </c>
      <c r="X317" s="64">
        <f t="shared" ref="X317:Y317" si="1595">IF(O317&gt;0,O317/K317,0)</f>
        <v>0</v>
      </c>
      <c r="Y317" s="64">
        <f t="shared" si="1595"/>
        <v>0</v>
      </c>
      <c r="Z317" s="64">
        <f t="shared" si="1366"/>
        <v>0</v>
      </c>
      <c r="AA317" s="151"/>
      <c r="AB317" s="151"/>
      <c r="AC317" s="151"/>
      <c r="AD317" s="151"/>
      <c r="AE317" s="131"/>
      <c r="AF317" s="131"/>
      <c r="AG317" s="131"/>
      <c r="AH317" s="13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1"/>
      <c r="BK317" s="151"/>
      <c r="BL317" s="151"/>
      <c r="BM317" s="151"/>
      <c r="BN317" s="326">
        <f t="shared" si="1580"/>
        <v>0</v>
      </c>
      <c r="BO317" s="327">
        <f t="shared" si="1581"/>
        <v>0</v>
      </c>
      <c r="BP317" s="326">
        <f t="shared" si="1582"/>
        <v>0</v>
      </c>
      <c r="BQ317" s="326">
        <f t="shared" si="1583"/>
        <v>0</v>
      </c>
      <c r="BR317" s="326">
        <f t="shared" si="1584"/>
        <v>0</v>
      </c>
      <c r="BS317" s="326">
        <f t="shared" si="1585"/>
        <v>0</v>
      </c>
      <c r="BT317" s="326">
        <f t="shared" si="1586"/>
        <v>0</v>
      </c>
      <c r="BU317" s="326">
        <f t="shared" si="1587"/>
        <v>0</v>
      </c>
      <c r="BV317" s="326">
        <f t="shared" si="1588"/>
        <v>0</v>
      </c>
      <c r="BW317" s="326">
        <f t="shared" si="1589"/>
        <v>0</v>
      </c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</row>
    <row r="318" spans="1:85" ht="15.75" customHeight="1">
      <c r="A318" s="52"/>
      <c r="B318" s="66"/>
      <c r="C318" s="54" t="s">
        <v>343</v>
      </c>
      <c r="D318" s="83" t="s">
        <v>603</v>
      </c>
      <c r="E318" s="56"/>
      <c r="F318" s="56"/>
      <c r="G318" s="56">
        <f t="shared" si="1573"/>
        <v>0</v>
      </c>
      <c r="H318" s="56"/>
      <c r="I318" s="57">
        <f t="shared" si="1497"/>
        <v>0</v>
      </c>
      <c r="J318" s="57">
        <f t="shared" si="1498"/>
        <v>0</v>
      </c>
      <c r="K318" s="149"/>
      <c r="L318" s="152"/>
      <c r="M318" s="150"/>
      <c r="N318" s="150"/>
      <c r="O318" s="61">
        <f t="shared" ref="O318:Q318" si="1596">AA318+AD318+AG318+AJ318+AM318+AP318+AS318+AV318+AY318+BB318+BE318+BH318</f>
        <v>0</v>
      </c>
      <c r="P318" s="61">
        <f t="shared" si="1596"/>
        <v>0</v>
      </c>
      <c r="Q318" s="61">
        <f t="shared" si="1596"/>
        <v>0</v>
      </c>
      <c r="R318" s="62">
        <f t="shared" ref="R318:T318" si="1597">IF(BK318=0,SUM(AA318+AD318+AG318+AJ318+AM318+AP318+AS318+AV318+AY318+BB318+BE318+BH318),BK318)</f>
        <v>0</v>
      </c>
      <c r="S318" s="62">
        <f t="shared" si="1597"/>
        <v>0</v>
      </c>
      <c r="T318" s="62">
        <f t="shared" si="1597"/>
        <v>0</v>
      </c>
      <c r="U318" s="63">
        <f t="shared" si="1576"/>
        <v>0</v>
      </c>
      <c r="V318" s="63">
        <f t="shared" si="1577"/>
        <v>0</v>
      </c>
      <c r="W318" s="63">
        <f t="shared" si="1578"/>
        <v>0</v>
      </c>
      <c r="X318" s="64">
        <f t="shared" ref="X318:Y318" si="1598">IF(O318&gt;0,O318/K318,0)</f>
        <v>0</v>
      </c>
      <c r="Y318" s="64">
        <f t="shared" si="1598"/>
        <v>0</v>
      </c>
      <c r="Z318" s="64">
        <f t="shared" si="1366"/>
        <v>0</v>
      </c>
      <c r="AA318" s="151"/>
      <c r="AB318" s="151"/>
      <c r="AC318" s="151"/>
      <c r="AD318" s="151"/>
      <c r="AE318" s="131"/>
      <c r="AF318" s="131"/>
      <c r="AG318" s="131"/>
      <c r="AH318" s="13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1"/>
      <c r="BK318" s="151"/>
      <c r="BL318" s="151"/>
      <c r="BM318" s="151"/>
      <c r="BN318" s="326">
        <f t="shared" si="1580"/>
        <v>0</v>
      </c>
      <c r="BO318" s="327">
        <f t="shared" si="1581"/>
        <v>0</v>
      </c>
      <c r="BP318" s="326">
        <f t="shared" si="1582"/>
        <v>0</v>
      </c>
      <c r="BQ318" s="326">
        <f t="shared" si="1583"/>
        <v>0</v>
      </c>
      <c r="BR318" s="326">
        <f t="shared" si="1584"/>
        <v>0</v>
      </c>
      <c r="BS318" s="326">
        <f t="shared" si="1585"/>
        <v>0</v>
      </c>
      <c r="BT318" s="326">
        <f t="shared" si="1586"/>
        <v>0</v>
      </c>
      <c r="BU318" s="326">
        <f t="shared" si="1587"/>
        <v>0</v>
      </c>
      <c r="BV318" s="326">
        <f t="shared" si="1588"/>
        <v>0</v>
      </c>
      <c r="BW318" s="326">
        <f t="shared" si="1589"/>
        <v>0</v>
      </c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</row>
    <row r="319" spans="1:85" ht="15.75" customHeight="1">
      <c r="A319" s="52"/>
      <c r="B319" s="66"/>
      <c r="C319" s="54" t="s">
        <v>343</v>
      </c>
      <c r="D319" s="55" t="s">
        <v>604</v>
      </c>
      <c r="E319" s="56"/>
      <c r="F319" s="56"/>
      <c r="G319" s="56">
        <f t="shared" si="1573"/>
        <v>0</v>
      </c>
      <c r="H319" s="56"/>
      <c r="I319" s="57">
        <f t="shared" si="1497"/>
        <v>0</v>
      </c>
      <c r="J319" s="57">
        <f t="shared" si="1498"/>
        <v>0</v>
      </c>
      <c r="K319" s="149"/>
      <c r="L319" s="152"/>
      <c r="M319" s="150"/>
      <c r="N319" s="150"/>
      <c r="O319" s="61">
        <f t="shared" ref="O319:Q319" si="1599">AA319+AD319+AG319+AJ319+AM319+AP319+AS319+AV319+AY319+BB319+BE319+BH319</f>
        <v>0</v>
      </c>
      <c r="P319" s="61">
        <f t="shared" si="1599"/>
        <v>0</v>
      </c>
      <c r="Q319" s="61">
        <f t="shared" si="1599"/>
        <v>0</v>
      </c>
      <c r="R319" s="62">
        <f t="shared" ref="R319:T319" si="1600">IF(BK319=0,SUM(AA319+AD319+AG319+AJ319+AM319+AP319+AS319+AV319+AY319+BB319+BE319+BH319),BK319)</f>
        <v>0</v>
      </c>
      <c r="S319" s="62">
        <f t="shared" si="1600"/>
        <v>0</v>
      </c>
      <c r="T319" s="62">
        <f t="shared" si="1600"/>
        <v>0</v>
      </c>
      <c r="U319" s="63">
        <f t="shared" si="1576"/>
        <v>0</v>
      </c>
      <c r="V319" s="63">
        <f t="shared" si="1577"/>
        <v>0</v>
      </c>
      <c r="W319" s="63">
        <f t="shared" si="1578"/>
        <v>0</v>
      </c>
      <c r="X319" s="64">
        <f t="shared" ref="X319:Y319" si="1601">IF(O319&gt;0,O319/K319,0)</f>
        <v>0</v>
      </c>
      <c r="Y319" s="64">
        <f t="shared" si="1601"/>
        <v>0</v>
      </c>
      <c r="Z319" s="64">
        <f t="shared" si="1366"/>
        <v>0</v>
      </c>
      <c r="AA319" s="151"/>
      <c r="AB319" s="151"/>
      <c r="AC319" s="151"/>
      <c r="AD319" s="151"/>
      <c r="AE319" s="131"/>
      <c r="AF319" s="131"/>
      <c r="AG319" s="131"/>
      <c r="AH319" s="13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1"/>
      <c r="BN319" s="326">
        <f t="shared" si="1580"/>
        <v>0</v>
      </c>
      <c r="BO319" s="327">
        <f t="shared" si="1581"/>
        <v>0</v>
      </c>
      <c r="BP319" s="326">
        <f t="shared" si="1582"/>
        <v>0</v>
      </c>
      <c r="BQ319" s="326">
        <f t="shared" si="1583"/>
        <v>0</v>
      </c>
      <c r="BR319" s="326">
        <f t="shared" si="1584"/>
        <v>0</v>
      </c>
      <c r="BS319" s="326">
        <f t="shared" si="1585"/>
        <v>0</v>
      </c>
      <c r="BT319" s="326">
        <f t="shared" si="1586"/>
        <v>0</v>
      </c>
      <c r="BU319" s="326">
        <f t="shared" si="1587"/>
        <v>0</v>
      </c>
      <c r="BV319" s="326">
        <f t="shared" si="1588"/>
        <v>0</v>
      </c>
      <c r="BW319" s="326">
        <f t="shared" si="1589"/>
        <v>0</v>
      </c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</row>
    <row r="320" spans="1:85" ht="15.75" customHeight="1">
      <c r="A320" s="52"/>
      <c r="B320" s="66"/>
      <c r="C320" s="54" t="s">
        <v>455</v>
      </c>
      <c r="D320" s="55" t="s">
        <v>605</v>
      </c>
      <c r="E320" s="56">
        <v>6000</v>
      </c>
      <c r="F320" s="56"/>
      <c r="G320" s="56">
        <f t="shared" si="1573"/>
        <v>6000</v>
      </c>
      <c r="H320" s="56"/>
      <c r="I320" s="57">
        <f t="shared" si="1497"/>
        <v>0</v>
      </c>
      <c r="J320" s="57">
        <f t="shared" si="1498"/>
        <v>0</v>
      </c>
      <c r="K320" s="149"/>
      <c r="L320" s="152"/>
      <c r="M320" s="150"/>
      <c r="N320" s="150"/>
      <c r="O320" s="61">
        <f t="shared" ref="O320:Q320" si="1602">AA320+AD320+AG320+AJ320+AM320+AP320+AS320+AV320+AY320+BB320+BE320+BH320</f>
        <v>0</v>
      </c>
      <c r="P320" s="61">
        <f t="shared" si="1602"/>
        <v>0</v>
      </c>
      <c r="Q320" s="61">
        <f t="shared" si="1602"/>
        <v>0</v>
      </c>
      <c r="R320" s="62">
        <f t="shared" ref="R320:T320" si="1603">IF(BK320=0,SUM(AA320+AD320+AG320+AJ320+AM320+AP320+AS320+AV320+AY320+BB320+BE320+BH320),BK320)</f>
        <v>0</v>
      </c>
      <c r="S320" s="62">
        <f t="shared" si="1603"/>
        <v>0</v>
      </c>
      <c r="T320" s="62">
        <f t="shared" si="1603"/>
        <v>0</v>
      </c>
      <c r="U320" s="63">
        <f t="shared" si="1576"/>
        <v>0</v>
      </c>
      <c r="V320" s="63">
        <f t="shared" si="1577"/>
        <v>0</v>
      </c>
      <c r="W320" s="63">
        <f t="shared" si="1578"/>
        <v>0</v>
      </c>
      <c r="X320" s="64">
        <f t="shared" ref="X320:Y320" si="1604">IF(O320&gt;0,O320/K320,0)</f>
        <v>0</v>
      </c>
      <c r="Y320" s="64">
        <f t="shared" si="1604"/>
        <v>0</v>
      </c>
      <c r="Z320" s="64">
        <f t="shared" si="1366"/>
        <v>0</v>
      </c>
      <c r="AA320" s="151"/>
      <c r="AB320" s="151"/>
      <c r="AC320" s="151"/>
      <c r="AD320" s="151"/>
      <c r="AE320" s="131"/>
      <c r="AF320" s="131"/>
      <c r="AG320" s="131"/>
      <c r="AH320" s="13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151"/>
      <c r="BN320" s="326">
        <f t="shared" si="1580"/>
        <v>0</v>
      </c>
      <c r="BO320" s="327">
        <f t="shared" si="1581"/>
        <v>0</v>
      </c>
      <c r="BP320" s="326">
        <f t="shared" si="1582"/>
        <v>0</v>
      </c>
      <c r="BQ320" s="326">
        <f t="shared" si="1583"/>
        <v>0</v>
      </c>
      <c r="BR320" s="326">
        <f t="shared" si="1584"/>
        <v>0</v>
      </c>
      <c r="BS320" s="326">
        <f t="shared" si="1585"/>
        <v>0</v>
      </c>
      <c r="BT320" s="326">
        <f t="shared" si="1586"/>
        <v>0</v>
      </c>
      <c r="BU320" s="326">
        <f t="shared" si="1587"/>
        <v>0</v>
      </c>
      <c r="BV320" s="326">
        <f t="shared" si="1588"/>
        <v>0</v>
      </c>
      <c r="BW320" s="326">
        <f t="shared" si="1589"/>
        <v>0</v>
      </c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</row>
    <row r="321" spans="1:85" ht="15.75" customHeight="1">
      <c r="A321" s="52"/>
      <c r="B321" s="66"/>
      <c r="C321" s="54" t="s">
        <v>455</v>
      </c>
      <c r="D321" s="55" t="s">
        <v>606</v>
      </c>
      <c r="E321" s="56">
        <v>46000</v>
      </c>
      <c r="F321" s="56">
        <v>0</v>
      </c>
      <c r="G321" s="56">
        <f t="shared" si="1573"/>
        <v>46000</v>
      </c>
      <c r="H321" s="56"/>
      <c r="I321" s="57">
        <f t="shared" si="1497"/>
        <v>0</v>
      </c>
      <c r="J321" s="57">
        <f t="shared" si="1498"/>
        <v>0</v>
      </c>
      <c r="K321" s="149"/>
      <c r="L321" s="152"/>
      <c r="M321" s="150"/>
      <c r="N321" s="150"/>
      <c r="O321" s="61">
        <f t="shared" ref="O321:Q321" si="1605">AA321+AD321+AG321+AJ321+AM321+AP321+AS321+AV321+AY321+BB321+BE321+BH321</f>
        <v>0</v>
      </c>
      <c r="P321" s="61">
        <f t="shared" si="1605"/>
        <v>0</v>
      </c>
      <c r="Q321" s="61">
        <f t="shared" si="1605"/>
        <v>0</v>
      </c>
      <c r="R321" s="62">
        <f t="shared" ref="R321:T321" si="1606">IF(BK321=0,SUM(AA321+AD321+AG321+AJ321+AM321+AP321+AS321+AV321+AY321+BB321+BE321+BH321),BK321)</f>
        <v>0</v>
      </c>
      <c r="S321" s="62">
        <f t="shared" si="1606"/>
        <v>0</v>
      </c>
      <c r="T321" s="62">
        <f t="shared" si="1606"/>
        <v>0</v>
      </c>
      <c r="U321" s="63">
        <f t="shared" si="1576"/>
        <v>0</v>
      </c>
      <c r="V321" s="63">
        <f t="shared" si="1577"/>
        <v>0</v>
      </c>
      <c r="W321" s="63">
        <f t="shared" si="1578"/>
        <v>0</v>
      </c>
      <c r="X321" s="64">
        <f t="shared" ref="X321:Y321" si="1607">IF(O321&gt;0,O321/K321,0)</f>
        <v>0</v>
      </c>
      <c r="Y321" s="64">
        <f t="shared" si="1607"/>
        <v>0</v>
      </c>
      <c r="Z321" s="64">
        <f t="shared" si="1366"/>
        <v>0</v>
      </c>
      <c r="AA321" s="151"/>
      <c r="AB321" s="151"/>
      <c r="AC321" s="151"/>
      <c r="AD321" s="151"/>
      <c r="AE321" s="131"/>
      <c r="AF321" s="131"/>
      <c r="AG321" s="131"/>
      <c r="AH321" s="13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  <c r="BI321" s="151"/>
      <c r="BJ321" s="151"/>
      <c r="BK321" s="151"/>
      <c r="BL321" s="151"/>
      <c r="BM321" s="151"/>
      <c r="BN321" s="326">
        <f t="shared" si="1580"/>
        <v>0</v>
      </c>
      <c r="BO321" s="327">
        <f t="shared" si="1581"/>
        <v>0</v>
      </c>
      <c r="BP321" s="326">
        <f t="shared" si="1582"/>
        <v>0</v>
      </c>
      <c r="BQ321" s="326">
        <f t="shared" si="1583"/>
        <v>0</v>
      </c>
      <c r="BR321" s="326">
        <f t="shared" si="1584"/>
        <v>0</v>
      </c>
      <c r="BS321" s="326">
        <f t="shared" si="1585"/>
        <v>0</v>
      </c>
      <c r="BT321" s="326">
        <f t="shared" si="1586"/>
        <v>0</v>
      </c>
      <c r="BU321" s="326">
        <f t="shared" si="1587"/>
        <v>0</v>
      </c>
      <c r="BV321" s="326">
        <f t="shared" si="1588"/>
        <v>0</v>
      </c>
      <c r="BW321" s="326">
        <f t="shared" si="1589"/>
        <v>0</v>
      </c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</row>
    <row r="322" spans="1:85" ht="15.75" customHeight="1">
      <c r="A322" s="52"/>
      <c r="B322" s="66" t="s">
        <v>607</v>
      </c>
      <c r="C322" s="54" t="s">
        <v>260</v>
      </c>
      <c r="D322" s="55" t="s">
        <v>608</v>
      </c>
      <c r="E322" s="56"/>
      <c r="F322" s="56"/>
      <c r="G322" s="56">
        <f t="shared" si="1573"/>
        <v>0</v>
      </c>
      <c r="H322" s="56"/>
      <c r="I322" s="57">
        <f t="shared" si="1497"/>
        <v>0</v>
      </c>
      <c r="J322" s="57">
        <f t="shared" si="1498"/>
        <v>0</v>
      </c>
      <c r="K322" s="149"/>
      <c r="L322" s="149">
        <v>1488</v>
      </c>
      <c r="M322" s="150"/>
      <c r="N322" s="150"/>
      <c r="O322" s="61">
        <f t="shared" ref="O322:Q322" si="1608">AA322+AD322+AG322+AJ322+AM322+AP322+AS322+AV322+AY322+BB322+BE322+BH322</f>
        <v>0</v>
      </c>
      <c r="P322" s="61">
        <f t="shared" si="1608"/>
        <v>0</v>
      </c>
      <c r="Q322" s="61">
        <f t="shared" si="1608"/>
        <v>0</v>
      </c>
      <c r="R322" s="62">
        <f t="shared" ref="R322:T322" si="1609">IF(BK322=0,SUM(AA322+AD322+AG322+AJ322+AM322+AP322+AS322+AV322+AY322+BB322+BE322+BH322),BK322)</f>
        <v>0</v>
      </c>
      <c r="S322" s="62">
        <f t="shared" si="1609"/>
        <v>0</v>
      </c>
      <c r="T322" s="62">
        <f t="shared" si="1609"/>
        <v>0</v>
      </c>
      <c r="U322" s="63">
        <f t="shared" si="1576"/>
        <v>0</v>
      </c>
      <c r="V322" s="63">
        <f t="shared" si="1577"/>
        <v>1488</v>
      </c>
      <c r="W322" s="63">
        <f t="shared" si="1578"/>
        <v>0</v>
      </c>
      <c r="X322" s="64">
        <f t="shared" ref="X322:Y322" si="1610">IF(O322&gt;0,O322/K322,0)</f>
        <v>0</v>
      </c>
      <c r="Y322" s="64">
        <f t="shared" si="1610"/>
        <v>0</v>
      </c>
      <c r="Z322" s="64">
        <f t="shared" si="1366"/>
        <v>0</v>
      </c>
      <c r="AA322" s="151"/>
      <c r="AB322" s="151"/>
      <c r="AC322" s="151"/>
      <c r="AD322" s="151"/>
      <c r="AE322" s="131"/>
      <c r="AF322" s="131"/>
      <c r="AG322" s="131"/>
      <c r="AH322" s="13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1"/>
      <c r="BK322" s="151"/>
      <c r="BL322" s="151"/>
      <c r="BM322" s="151"/>
      <c r="BN322" s="326">
        <f t="shared" si="1580"/>
        <v>0</v>
      </c>
      <c r="BO322" s="327">
        <f t="shared" si="1581"/>
        <v>0</v>
      </c>
      <c r="BP322" s="326">
        <f t="shared" si="1582"/>
        <v>0</v>
      </c>
      <c r="BQ322" s="326">
        <f t="shared" si="1583"/>
        <v>0</v>
      </c>
      <c r="BR322" s="326">
        <f t="shared" si="1584"/>
        <v>0</v>
      </c>
      <c r="BS322" s="326">
        <f t="shared" si="1585"/>
        <v>0</v>
      </c>
      <c r="BT322" s="326">
        <f t="shared" si="1586"/>
        <v>1488</v>
      </c>
      <c r="BU322" s="326">
        <f t="shared" si="1587"/>
        <v>0</v>
      </c>
      <c r="BV322" s="326">
        <f t="shared" si="1588"/>
        <v>0</v>
      </c>
      <c r="BW322" s="326">
        <f t="shared" si="1589"/>
        <v>1488</v>
      </c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</row>
    <row r="323" spans="1:85" ht="15.75" customHeight="1">
      <c r="A323" s="52"/>
      <c r="B323" s="66"/>
      <c r="C323" s="54" t="s">
        <v>585</v>
      </c>
      <c r="D323" s="55" t="s">
        <v>609</v>
      </c>
      <c r="E323" s="56">
        <v>10000</v>
      </c>
      <c r="F323" s="56"/>
      <c r="G323" s="56">
        <f t="shared" si="1573"/>
        <v>10000</v>
      </c>
      <c r="H323" s="56"/>
      <c r="I323" s="57">
        <f t="shared" si="1497"/>
        <v>0</v>
      </c>
      <c r="J323" s="57">
        <f t="shared" si="1498"/>
        <v>0</v>
      </c>
      <c r="K323" s="149"/>
      <c r="L323" s="152"/>
      <c r="M323" s="150"/>
      <c r="N323" s="150"/>
      <c r="O323" s="61">
        <f t="shared" ref="O323:Q323" si="1611">AA323+AD323+AG323+AJ323+AM323+AP323+AS323+AV323+AY323+BB323+BE323+BH323</f>
        <v>0</v>
      </c>
      <c r="P323" s="61">
        <f t="shared" si="1611"/>
        <v>0</v>
      </c>
      <c r="Q323" s="61">
        <f t="shared" si="1611"/>
        <v>0</v>
      </c>
      <c r="R323" s="62">
        <f t="shared" ref="R323:T323" si="1612">IF(BK323=0,SUM(AA323+AD323+AG323+AJ323+AM323+AP323+AS323+AV323+AY323+BB323+BE323+BH323),BK323)</f>
        <v>0</v>
      </c>
      <c r="S323" s="62">
        <f t="shared" si="1612"/>
        <v>0</v>
      </c>
      <c r="T323" s="62">
        <f t="shared" si="1612"/>
        <v>0</v>
      </c>
      <c r="U323" s="63">
        <f t="shared" si="1576"/>
        <v>0</v>
      </c>
      <c r="V323" s="63">
        <f t="shared" si="1577"/>
        <v>0</v>
      </c>
      <c r="W323" s="63">
        <f t="shared" si="1578"/>
        <v>0</v>
      </c>
      <c r="X323" s="64">
        <f t="shared" ref="X323:Y323" si="1613">IF(O323&gt;0,O323/K323,0)</f>
        <v>0</v>
      </c>
      <c r="Y323" s="64">
        <f t="shared" si="1613"/>
        <v>0</v>
      </c>
      <c r="Z323" s="64">
        <f t="shared" si="1366"/>
        <v>0</v>
      </c>
      <c r="AA323" s="151"/>
      <c r="AB323" s="151"/>
      <c r="AC323" s="151"/>
      <c r="AD323" s="151"/>
      <c r="AE323" s="131"/>
      <c r="AF323" s="131"/>
      <c r="AG323" s="131"/>
      <c r="AH323" s="13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  <c r="BI323" s="151"/>
      <c r="BJ323" s="151"/>
      <c r="BK323" s="151"/>
      <c r="BL323" s="151"/>
      <c r="BM323" s="151"/>
      <c r="BN323" s="326">
        <f t="shared" si="1580"/>
        <v>0</v>
      </c>
      <c r="BO323" s="327">
        <f t="shared" si="1581"/>
        <v>0</v>
      </c>
      <c r="BP323" s="326">
        <f t="shared" si="1582"/>
        <v>0</v>
      </c>
      <c r="BQ323" s="326">
        <f t="shared" si="1583"/>
        <v>0</v>
      </c>
      <c r="BR323" s="326">
        <f t="shared" si="1584"/>
        <v>0</v>
      </c>
      <c r="BS323" s="326">
        <f t="shared" si="1585"/>
        <v>0</v>
      </c>
      <c r="BT323" s="326">
        <f t="shared" si="1586"/>
        <v>0</v>
      </c>
      <c r="BU323" s="326">
        <f t="shared" si="1587"/>
        <v>0</v>
      </c>
      <c r="BV323" s="326">
        <f t="shared" si="1588"/>
        <v>0</v>
      </c>
      <c r="BW323" s="326">
        <f t="shared" si="1589"/>
        <v>0</v>
      </c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</row>
    <row r="324" spans="1:85" ht="15.75" customHeight="1">
      <c r="A324" s="180"/>
      <c r="B324" s="181"/>
      <c r="C324" s="148"/>
      <c r="D324" s="182" t="s">
        <v>610</v>
      </c>
      <c r="E324" s="183">
        <f t="shared" ref="E324:H324" si="1614">SUM(E325:E338)</f>
        <v>177000</v>
      </c>
      <c r="F324" s="183">
        <f t="shared" si="1614"/>
        <v>0</v>
      </c>
      <c r="G324" s="183">
        <f t="shared" si="1614"/>
        <v>177000</v>
      </c>
      <c r="H324" s="183">
        <f t="shared" si="1614"/>
        <v>0</v>
      </c>
      <c r="I324" s="114">
        <f t="shared" si="1497"/>
        <v>0</v>
      </c>
      <c r="J324" s="114">
        <f t="shared" si="1498"/>
        <v>0</v>
      </c>
      <c r="K324" s="183">
        <f t="shared" ref="K324:W324" si="1615">SUM(K325:K338)</f>
        <v>0</v>
      </c>
      <c r="L324" s="183">
        <f t="shared" si="1615"/>
        <v>0</v>
      </c>
      <c r="M324" s="183">
        <f t="shared" si="1615"/>
        <v>0</v>
      </c>
      <c r="N324" s="183">
        <f t="shared" si="1615"/>
        <v>0</v>
      </c>
      <c r="O324" s="183">
        <f t="shared" si="1615"/>
        <v>0</v>
      </c>
      <c r="P324" s="183">
        <f t="shared" si="1615"/>
        <v>0</v>
      </c>
      <c r="Q324" s="183">
        <f t="shared" si="1615"/>
        <v>0</v>
      </c>
      <c r="R324" s="183">
        <f t="shared" si="1615"/>
        <v>0</v>
      </c>
      <c r="S324" s="183">
        <f t="shared" si="1615"/>
        <v>0</v>
      </c>
      <c r="T324" s="183">
        <f t="shared" si="1615"/>
        <v>0</v>
      </c>
      <c r="U324" s="184">
        <f t="shared" si="1615"/>
        <v>0</v>
      </c>
      <c r="V324" s="184">
        <f t="shared" si="1615"/>
        <v>0</v>
      </c>
      <c r="W324" s="184">
        <f t="shared" si="1615"/>
        <v>0</v>
      </c>
      <c r="X324" s="116">
        <f t="shared" ref="X324:Y324" si="1616">IF(O324&gt;0,O324/K324,0)</f>
        <v>0</v>
      </c>
      <c r="Y324" s="116">
        <f t="shared" si="1616"/>
        <v>0</v>
      </c>
      <c r="Z324" s="116">
        <f t="shared" si="1366"/>
        <v>0</v>
      </c>
      <c r="AA324" s="183">
        <f t="shared" ref="AA324:BW324" si="1617">SUM(AA325:AA338)</f>
        <v>0</v>
      </c>
      <c r="AB324" s="183">
        <f t="shared" si="1617"/>
        <v>0</v>
      </c>
      <c r="AC324" s="183">
        <f t="shared" si="1617"/>
        <v>0</v>
      </c>
      <c r="AD324" s="183">
        <f t="shared" si="1617"/>
        <v>0</v>
      </c>
      <c r="AE324" s="183">
        <f t="shared" si="1617"/>
        <v>0</v>
      </c>
      <c r="AF324" s="183">
        <f t="shared" si="1617"/>
        <v>0</v>
      </c>
      <c r="AG324" s="183">
        <f t="shared" si="1617"/>
        <v>0</v>
      </c>
      <c r="AH324" s="183">
        <f t="shared" si="1617"/>
        <v>0</v>
      </c>
      <c r="AI324" s="183">
        <f t="shared" si="1617"/>
        <v>0</v>
      </c>
      <c r="AJ324" s="183">
        <f t="shared" si="1617"/>
        <v>0</v>
      </c>
      <c r="AK324" s="183">
        <f t="shared" si="1617"/>
        <v>0</v>
      </c>
      <c r="AL324" s="183">
        <f t="shared" si="1617"/>
        <v>0</v>
      </c>
      <c r="AM324" s="183">
        <f t="shared" si="1617"/>
        <v>0</v>
      </c>
      <c r="AN324" s="183">
        <f t="shared" si="1617"/>
        <v>0</v>
      </c>
      <c r="AO324" s="183">
        <f t="shared" si="1617"/>
        <v>0</v>
      </c>
      <c r="AP324" s="183">
        <f t="shared" si="1617"/>
        <v>0</v>
      </c>
      <c r="AQ324" s="183">
        <f t="shared" si="1617"/>
        <v>0</v>
      </c>
      <c r="AR324" s="183">
        <f t="shared" si="1617"/>
        <v>0</v>
      </c>
      <c r="AS324" s="183">
        <f t="shared" si="1617"/>
        <v>0</v>
      </c>
      <c r="AT324" s="183">
        <f t="shared" si="1617"/>
        <v>0</v>
      </c>
      <c r="AU324" s="183">
        <f t="shared" si="1617"/>
        <v>0</v>
      </c>
      <c r="AV324" s="183">
        <f t="shared" si="1617"/>
        <v>0</v>
      </c>
      <c r="AW324" s="183">
        <f t="shared" si="1617"/>
        <v>0</v>
      </c>
      <c r="AX324" s="183">
        <f t="shared" si="1617"/>
        <v>0</v>
      </c>
      <c r="AY324" s="183">
        <f t="shared" si="1617"/>
        <v>0</v>
      </c>
      <c r="AZ324" s="183">
        <f t="shared" si="1617"/>
        <v>0</v>
      </c>
      <c r="BA324" s="183">
        <f t="shared" si="1617"/>
        <v>0</v>
      </c>
      <c r="BB324" s="183">
        <f t="shared" si="1617"/>
        <v>0</v>
      </c>
      <c r="BC324" s="183">
        <f t="shared" si="1617"/>
        <v>0</v>
      </c>
      <c r="BD324" s="183">
        <f t="shared" si="1617"/>
        <v>0</v>
      </c>
      <c r="BE324" s="183">
        <f t="shared" si="1617"/>
        <v>0</v>
      </c>
      <c r="BF324" s="183">
        <f t="shared" si="1617"/>
        <v>0</v>
      </c>
      <c r="BG324" s="183">
        <f t="shared" si="1617"/>
        <v>0</v>
      </c>
      <c r="BH324" s="183">
        <f t="shared" si="1617"/>
        <v>0</v>
      </c>
      <c r="BI324" s="183">
        <f t="shared" si="1617"/>
        <v>0</v>
      </c>
      <c r="BJ324" s="183">
        <f t="shared" si="1617"/>
        <v>0</v>
      </c>
      <c r="BK324" s="183">
        <f t="shared" si="1617"/>
        <v>0</v>
      </c>
      <c r="BL324" s="183">
        <f t="shared" si="1617"/>
        <v>0</v>
      </c>
      <c r="BM324" s="183">
        <f t="shared" si="1617"/>
        <v>0</v>
      </c>
      <c r="BN324" s="183">
        <f t="shared" si="1617"/>
        <v>0</v>
      </c>
      <c r="BO324" s="183">
        <f t="shared" si="1617"/>
        <v>0</v>
      </c>
      <c r="BP324" s="183">
        <f t="shared" si="1617"/>
        <v>0</v>
      </c>
      <c r="BQ324" s="183">
        <f t="shared" si="1617"/>
        <v>0</v>
      </c>
      <c r="BR324" s="183">
        <f t="shared" si="1617"/>
        <v>0</v>
      </c>
      <c r="BS324" s="183">
        <f t="shared" si="1617"/>
        <v>0</v>
      </c>
      <c r="BT324" s="183">
        <f t="shared" si="1617"/>
        <v>0</v>
      </c>
      <c r="BU324" s="183">
        <f t="shared" si="1617"/>
        <v>0</v>
      </c>
      <c r="BV324" s="183">
        <f t="shared" si="1617"/>
        <v>0</v>
      </c>
      <c r="BW324" s="183">
        <f t="shared" si="1617"/>
        <v>0</v>
      </c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</row>
    <row r="325" spans="1:85" ht="15.75" customHeight="1">
      <c r="A325" s="52"/>
      <c r="B325" s="66"/>
      <c r="C325" s="54" t="s">
        <v>117</v>
      </c>
      <c r="D325" s="55" t="s">
        <v>601</v>
      </c>
      <c r="E325" s="56">
        <v>1000</v>
      </c>
      <c r="F325" s="56"/>
      <c r="G325" s="56">
        <f t="shared" ref="G325:G338" si="1618">E325-F325</f>
        <v>1000</v>
      </c>
      <c r="H325" s="56"/>
      <c r="I325" s="57">
        <f t="shared" si="1497"/>
        <v>0</v>
      </c>
      <c r="J325" s="57">
        <f t="shared" si="1498"/>
        <v>0</v>
      </c>
      <c r="K325" s="149"/>
      <c r="L325" s="152"/>
      <c r="M325" s="150"/>
      <c r="N325" s="150"/>
      <c r="O325" s="61">
        <f t="shared" ref="O325:Q325" si="1619">AA325+AD325+AG325+AJ325+AM325+AP325+AS325+AV325+AY325+BB325+BE325+BH325</f>
        <v>0</v>
      </c>
      <c r="P325" s="61">
        <f t="shared" si="1619"/>
        <v>0</v>
      </c>
      <c r="Q325" s="61">
        <f t="shared" si="1619"/>
        <v>0</v>
      </c>
      <c r="R325" s="62">
        <f t="shared" ref="R325:T325" si="1620">IF(BK325=0,SUM(AA325+AD325+AG325+AJ325+AM325+AP325+AS325+AV325+AY325+BB325+BE325+BH325),BK325)</f>
        <v>0</v>
      </c>
      <c r="S325" s="62">
        <f t="shared" si="1620"/>
        <v>0</v>
      </c>
      <c r="T325" s="62">
        <f t="shared" si="1620"/>
        <v>0</v>
      </c>
      <c r="U325" s="63">
        <f t="shared" ref="U325:U338" si="1621">K325-O325</f>
        <v>0</v>
      </c>
      <c r="V325" s="63">
        <f t="shared" ref="V325:V338" si="1622">L325-P325-M325</f>
        <v>0</v>
      </c>
      <c r="W325" s="63">
        <f t="shared" ref="W325:W338" si="1623">N325-Q325</f>
        <v>0</v>
      </c>
      <c r="X325" s="64">
        <f t="shared" ref="X325:Y325" si="1624">IF(O325&gt;0,O325/K325,0)</f>
        <v>0</v>
      </c>
      <c r="Y325" s="64">
        <f t="shared" si="1624"/>
        <v>0</v>
      </c>
      <c r="Z325" s="64">
        <f t="shared" si="1366"/>
        <v>0</v>
      </c>
      <c r="AA325" s="151"/>
      <c r="AB325" s="151"/>
      <c r="AC325" s="151"/>
      <c r="AD325" s="151"/>
      <c r="AE325" s="131"/>
      <c r="AF325" s="131"/>
      <c r="AG325" s="131"/>
      <c r="AH325" s="13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1"/>
      <c r="BK325" s="151"/>
      <c r="BL325" s="151"/>
      <c r="BM325" s="151"/>
      <c r="BN325" s="326">
        <f t="shared" ref="BN325:BN333" si="1625">IF(O325-BK325&gt;0,O325-BK325,0)</f>
        <v>0</v>
      </c>
      <c r="BO325" s="327">
        <f t="shared" ref="BO325:BO333" si="1626">IF(Q325-BM325&gt;0,Q325-BM325,0)</f>
        <v>0</v>
      </c>
      <c r="BP325" s="326">
        <f t="shared" ref="BP325:BP333" si="1627">IF(BN325+BO325&gt;0,BN325+BO325,0)</f>
        <v>0</v>
      </c>
      <c r="BQ325" s="326">
        <f t="shared" ref="BQ325:BQ333" si="1628">IF(U325=0,0,U325)</f>
        <v>0</v>
      </c>
      <c r="BR325" s="326">
        <f t="shared" ref="BR325:BR333" si="1629">IF(W325=0,0,W325)</f>
        <v>0</v>
      </c>
      <c r="BS325" s="326">
        <f t="shared" ref="BS325:BS333" si="1630">IF(BQ325+BR325&gt;0,BQ325+BR325,0)</f>
        <v>0</v>
      </c>
      <c r="BT325" s="326">
        <f t="shared" ref="BT325:BT333" si="1631">IF(V325&gt;0,V325,0)</f>
        <v>0</v>
      </c>
      <c r="BU325" s="326">
        <f t="shared" ref="BU325:BU333" si="1632">IF(BP325=0,0,BP325)</f>
        <v>0</v>
      </c>
      <c r="BV325" s="326">
        <f t="shared" ref="BV325:BV333" si="1633">IF(BS325=0,0,BS325)</f>
        <v>0</v>
      </c>
      <c r="BW325" s="326">
        <f t="shared" ref="BW325:BW333" si="1634">IF(BP325+BT325&gt;0,BP325+BT325,0)</f>
        <v>0</v>
      </c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</row>
    <row r="326" spans="1:85" ht="15.75" customHeight="1">
      <c r="A326" s="52"/>
      <c r="B326" s="66"/>
      <c r="C326" s="54" t="s">
        <v>117</v>
      </c>
      <c r="D326" s="55" t="s">
        <v>611</v>
      </c>
      <c r="E326" s="56">
        <v>1000</v>
      </c>
      <c r="F326" s="56"/>
      <c r="G326" s="56">
        <f t="shared" si="1618"/>
        <v>1000</v>
      </c>
      <c r="H326" s="56"/>
      <c r="I326" s="57">
        <f t="shared" si="1497"/>
        <v>0</v>
      </c>
      <c r="J326" s="57">
        <f t="shared" si="1498"/>
        <v>0</v>
      </c>
      <c r="K326" s="149"/>
      <c r="L326" s="152"/>
      <c r="M326" s="150"/>
      <c r="N326" s="150"/>
      <c r="O326" s="61">
        <f t="shared" ref="O326:Q326" si="1635">AA326+AD326+AG326+AJ326+AM326+AP326+AS326+AV326+AY326+BB326+BE326+BH326</f>
        <v>0</v>
      </c>
      <c r="P326" s="61">
        <f t="shared" si="1635"/>
        <v>0</v>
      </c>
      <c r="Q326" s="61">
        <f t="shared" si="1635"/>
        <v>0</v>
      </c>
      <c r="R326" s="62">
        <f t="shared" ref="R326:T326" si="1636">IF(BK326=0,SUM(AA326+AD326+AG326+AJ326+AM326+AP326+AS326+AV326+AY326+BB326+BE326+BH326),BK326)</f>
        <v>0</v>
      </c>
      <c r="S326" s="62">
        <f t="shared" si="1636"/>
        <v>0</v>
      </c>
      <c r="T326" s="62">
        <f t="shared" si="1636"/>
        <v>0</v>
      </c>
      <c r="U326" s="63">
        <f t="shared" si="1621"/>
        <v>0</v>
      </c>
      <c r="V326" s="63">
        <f t="shared" si="1622"/>
        <v>0</v>
      </c>
      <c r="W326" s="63">
        <f t="shared" si="1623"/>
        <v>0</v>
      </c>
      <c r="X326" s="64">
        <f t="shared" ref="X326:Y326" si="1637">IF(O326&gt;0,O326/K326,0)</f>
        <v>0</v>
      </c>
      <c r="Y326" s="64">
        <f t="shared" si="1637"/>
        <v>0</v>
      </c>
      <c r="Z326" s="64">
        <f t="shared" si="1366"/>
        <v>0</v>
      </c>
      <c r="AA326" s="151"/>
      <c r="AB326" s="151"/>
      <c r="AC326" s="151"/>
      <c r="AD326" s="151"/>
      <c r="AE326" s="131"/>
      <c r="AF326" s="131"/>
      <c r="AG326" s="131"/>
      <c r="AH326" s="131"/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  <c r="BI326" s="151"/>
      <c r="BJ326" s="151"/>
      <c r="BK326" s="151"/>
      <c r="BL326" s="151"/>
      <c r="BM326" s="151"/>
      <c r="BN326" s="326">
        <f t="shared" si="1625"/>
        <v>0</v>
      </c>
      <c r="BO326" s="327">
        <f t="shared" si="1626"/>
        <v>0</v>
      </c>
      <c r="BP326" s="326">
        <f t="shared" si="1627"/>
        <v>0</v>
      </c>
      <c r="BQ326" s="326">
        <f t="shared" si="1628"/>
        <v>0</v>
      </c>
      <c r="BR326" s="326">
        <f t="shared" si="1629"/>
        <v>0</v>
      </c>
      <c r="BS326" s="326">
        <f t="shared" si="1630"/>
        <v>0</v>
      </c>
      <c r="BT326" s="326">
        <f t="shared" si="1631"/>
        <v>0</v>
      </c>
      <c r="BU326" s="326">
        <f t="shared" si="1632"/>
        <v>0</v>
      </c>
      <c r="BV326" s="326">
        <f t="shared" si="1633"/>
        <v>0</v>
      </c>
      <c r="BW326" s="326">
        <f t="shared" si="1634"/>
        <v>0</v>
      </c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</row>
    <row r="327" spans="1:85" ht="15.75" customHeight="1">
      <c r="A327" s="52"/>
      <c r="B327" s="66"/>
      <c r="C327" s="54" t="s">
        <v>117</v>
      </c>
      <c r="D327" s="55" t="s">
        <v>612</v>
      </c>
      <c r="E327" s="56">
        <v>3000</v>
      </c>
      <c r="F327" s="56"/>
      <c r="G327" s="56">
        <f t="shared" si="1618"/>
        <v>3000</v>
      </c>
      <c r="H327" s="56"/>
      <c r="I327" s="57">
        <f t="shared" si="1497"/>
        <v>0</v>
      </c>
      <c r="J327" s="57">
        <f t="shared" si="1498"/>
        <v>0</v>
      </c>
      <c r="K327" s="149"/>
      <c r="L327" s="152"/>
      <c r="M327" s="150"/>
      <c r="N327" s="150"/>
      <c r="O327" s="61">
        <f t="shared" ref="O327:Q327" si="1638">AA327+AD327+AG327+AJ327+AM327+AP327+AS327+AV327+AY327+BB327+BE327+BH327</f>
        <v>0</v>
      </c>
      <c r="P327" s="61">
        <f t="shared" si="1638"/>
        <v>0</v>
      </c>
      <c r="Q327" s="61">
        <f t="shared" si="1638"/>
        <v>0</v>
      </c>
      <c r="R327" s="62">
        <f t="shared" ref="R327:T327" si="1639">IF(BK327=0,SUM(AA327+AD327+AG327+AJ327+AM327+AP327+AS327+AV327+AY327+BB327+BE327+BH327),BK327)</f>
        <v>0</v>
      </c>
      <c r="S327" s="62">
        <f t="shared" si="1639"/>
        <v>0</v>
      </c>
      <c r="T327" s="62">
        <f t="shared" si="1639"/>
        <v>0</v>
      </c>
      <c r="U327" s="63">
        <f t="shared" si="1621"/>
        <v>0</v>
      </c>
      <c r="V327" s="63">
        <f t="shared" si="1622"/>
        <v>0</v>
      </c>
      <c r="W327" s="63">
        <f t="shared" si="1623"/>
        <v>0</v>
      </c>
      <c r="X327" s="64">
        <f t="shared" ref="X327:Y327" si="1640">IF(O327&gt;0,O327/K327,0)</f>
        <v>0</v>
      </c>
      <c r="Y327" s="64">
        <f t="shared" si="1640"/>
        <v>0</v>
      </c>
      <c r="Z327" s="64">
        <f t="shared" si="1366"/>
        <v>0</v>
      </c>
      <c r="AA327" s="151"/>
      <c r="AB327" s="151"/>
      <c r="AC327" s="151"/>
      <c r="AD327" s="151"/>
      <c r="AE327" s="131"/>
      <c r="AF327" s="131"/>
      <c r="AG327" s="131"/>
      <c r="AH327" s="131"/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  <c r="BI327" s="151"/>
      <c r="BJ327" s="151"/>
      <c r="BK327" s="151"/>
      <c r="BL327" s="151"/>
      <c r="BM327" s="151"/>
      <c r="BN327" s="326">
        <f t="shared" si="1625"/>
        <v>0</v>
      </c>
      <c r="BO327" s="327">
        <f t="shared" si="1626"/>
        <v>0</v>
      </c>
      <c r="BP327" s="326">
        <f t="shared" si="1627"/>
        <v>0</v>
      </c>
      <c r="BQ327" s="326">
        <f t="shared" si="1628"/>
        <v>0</v>
      </c>
      <c r="BR327" s="326">
        <f t="shared" si="1629"/>
        <v>0</v>
      </c>
      <c r="BS327" s="326">
        <f t="shared" si="1630"/>
        <v>0</v>
      </c>
      <c r="BT327" s="326">
        <f t="shared" si="1631"/>
        <v>0</v>
      </c>
      <c r="BU327" s="326">
        <f t="shared" si="1632"/>
        <v>0</v>
      </c>
      <c r="BV327" s="326">
        <f t="shared" si="1633"/>
        <v>0</v>
      </c>
      <c r="BW327" s="326">
        <f t="shared" si="1634"/>
        <v>0</v>
      </c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</row>
    <row r="328" spans="1:85" ht="15.75" customHeight="1">
      <c r="A328" s="52"/>
      <c r="B328" s="66"/>
      <c r="C328" s="54" t="s">
        <v>613</v>
      </c>
      <c r="D328" s="55" t="s">
        <v>614</v>
      </c>
      <c r="E328" s="56">
        <v>20000</v>
      </c>
      <c r="F328" s="56"/>
      <c r="G328" s="56">
        <f t="shared" si="1618"/>
        <v>20000</v>
      </c>
      <c r="H328" s="56"/>
      <c r="I328" s="57">
        <f t="shared" si="1497"/>
        <v>0</v>
      </c>
      <c r="J328" s="57">
        <f t="shared" si="1498"/>
        <v>0</v>
      </c>
      <c r="K328" s="149"/>
      <c r="L328" s="152"/>
      <c r="M328" s="150"/>
      <c r="N328" s="150"/>
      <c r="O328" s="61">
        <f t="shared" ref="O328:Q328" si="1641">AA328+AD328+AG328+AJ328+AM328+AP328+AS328+AV328+AY328+BB328+BE328+BH328</f>
        <v>0</v>
      </c>
      <c r="P328" s="61">
        <f t="shared" si="1641"/>
        <v>0</v>
      </c>
      <c r="Q328" s="61">
        <f t="shared" si="1641"/>
        <v>0</v>
      </c>
      <c r="R328" s="62">
        <f t="shared" ref="R328:T328" si="1642">IF(BK328=0,SUM(AA328+AD328+AG328+AJ328+AM328+AP328+AS328+AV328+AY328+BB328+BE328+BH328),BK328)</f>
        <v>0</v>
      </c>
      <c r="S328" s="62">
        <f t="shared" si="1642"/>
        <v>0</v>
      </c>
      <c r="T328" s="62">
        <f t="shared" si="1642"/>
        <v>0</v>
      </c>
      <c r="U328" s="63">
        <f t="shared" si="1621"/>
        <v>0</v>
      </c>
      <c r="V328" s="63">
        <f t="shared" si="1622"/>
        <v>0</v>
      </c>
      <c r="W328" s="63">
        <f t="shared" si="1623"/>
        <v>0</v>
      </c>
      <c r="X328" s="64">
        <f t="shared" ref="X328:Y328" si="1643">IF(O328&gt;0,O328/K328,0)</f>
        <v>0</v>
      </c>
      <c r="Y328" s="64">
        <f t="shared" si="1643"/>
        <v>0</v>
      </c>
      <c r="Z328" s="64">
        <f t="shared" si="1366"/>
        <v>0</v>
      </c>
      <c r="AA328" s="151"/>
      <c r="AB328" s="151"/>
      <c r="AC328" s="151"/>
      <c r="AD328" s="151"/>
      <c r="AE328" s="131"/>
      <c r="AF328" s="131"/>
      <c r="AG328" s="131"/>
      <c r="AH328" s="13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  <c r="BI328" s="151"/>
      <c r="BJ328" s="151"/>
      <c r="BK328" s="151"/>
      <c r="BL328" s="151"/>
      <c r="BM328" s="151"/>
      <c r="BN328" s="326">
        <f t="shared" si="1625"/>
        <v>0</v>
      </c>
      <c r="BO328" s="327">
        <f t="shared" si="1626"/>
        <v>0</v>
      </c>
      <c r="BP328" s="326">
        <f t="shared" si="1627"/>
        <v>0</v>
      </c>
      <c r="BQ328" s="326">
        <f t="shared" si="1628"/>
        <v>0</v>
      </c>
      <c r="BR328" s="326">
        <f t="shared" si="1629"/>
        <v>0</v>
      </c>
      <c r="BS328" s="326">
        <f t="shared" si="1630"/>
        <v>0</v>
      </c>
      <c r="BT328" s="326">
        <f t="shared" si="1631"/>
        <v>0</v>
      </c>
      <c r="BU328" s="326">
        <f t="shared" si="1632"/>
        <v>0</v>
      </c>
      <c r="BV328" s="326">
        <f t="shared" si="1633"/>
        <v>0</v>
      </c>
      <c r="BW328" s="326">
        <f t="shared" si="1634"/>
        <v>0</v>
      </c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</row>
    <row r="329" spans="1:85" ht="15.75" customHeight="1">
      <c r="A329" s="52"/>
      <c r="B329" s="66"/>
      <c r="C329" s="54" t="s">
        <v>165</v>
      </c>
      <c r="D329" s="95" t="s">
        <v>615</v>
      </c>
      <c r="E329" s="96">
        <v>2000</v>
      </c>
      <c r="F329" s="96"/>
      <c r="G329" s="56">
        <f t="shared" si="1618"/>
        <v>2000</v>
      </c>
      <c r="H329" s="56"/>
      <c r="I329" s="57">
        <f t="shared" si="1497"/>
        <v>0</v>
      </c>
      <c r="J329" s="57">
        <f t="shared" si="1498"/>
        <v>0</v>
      </c>
      <c r="K329" s="149"/>
      <c r="L329" s="152"/>
      <c r="M329" s="150"/>
      <c r="N329" s="150"/>
      <c r="O329" s="61">
        <f t="shared" ref="O329:Q329" si="1644">AA329+AD329+AG329+AJ329+AM329+AP329+AS329+AV329+AY329+BB329+BE329+BH329</f>
        <v>0</v>
      </c>
      <c r="P329" s="61">
        <f t="shared" si="1644"/>
        <v>0</v>
      </c>
      <c r="Q329" s="61">
        <f t="shared" si="1644"/>
        <v>0</v>
      </c>
      <c r="R329" s="62">
        <f t="shared" ref="R329:T329" si="1645">IF(BK329=0,SUM(AA329+AD329+AG329+AJ329+AM329+AP329+AS329+AV329+AY329+BB329+BE329+BH329),BK329)</f>
        <v>0</v>
      </c>
      <c r="S329" s="62">
        <f t="shared" si="1645"/>
        <v>0</v>
      </c>
      <c r="T329" s="62">
        <f t="shared" si="1645"/>
        <v>0</v>
      </c>
      <c r="U329" s="63">
        <f t="shared" si="1621"/>
        <v>0</v>
      </c>
      <c r="V329" s="63">
        <f t="shared" si="1622"/>
        <v>0</v>
      </c>
      <c r="W329" s="63">
        <f t="shared" si="1623"/>
        <v>0</v>
      </c>
      <c r="X329" s="64">
        <f t="shared" ref="X329:Y329" si="1646">IF(O329&gt;0,O329/K329,0)</f>
        <v>0</v>
      </c>
      <c r="Y329" s="64">
        <f t="shared" si="1646"/>
        <v>0</v>
      </c>
      <c r="Z329" s="64">
        <f t="shared" si="1366"/>
        <v>0</v>
      </c>
      <c r="AA329" s="151"/>
      <c r="AB329" s="151"/>
      <c r="AC329" s="151"/>
      <c r="AD329" s="151"/>
      <c r="AE329" s="131"/>
      <c r="AF329" s="131"/>
      <c r="AG329" s="131"/>
      <c r="AH329" s="13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  <c r="BI329" s="151"/>
      <c r="BJ329" s="151"/>
      <c r="BK329" s="151"/>
      <c r="BL329" s="151"/>
      <c r="BM329" s="151"/>
      <c r="BN329" s="326">
        <f t="shared" si="1625"/>
        <v>0</v>
      </c>
      <c r="BO329" s="327">
        <f t="shared" si="1626"/>
        <v>0</v>
      </c>
      <c r="BP329" s="326">
        <f t="shared" si="1627"/>
        <v>0</v>
      </c>
      <c r="BQ329" s="326">
        <f t="shared" si="1628"/>
        <v>0</v>
      </c>
      <c r="BR329" s="326">
        <f t="shared" si="1629"/>
        <v>0</v>
      </c>
      <c r="BS329" s="326">
        <f t="shared" si="1630"/>
        <v>0</v>
      </c>
      <c r="BT329" s="326">
        <f t="shared" si="1631"/>
        <v>0</v>
      </c>
      <c r="BU329" s="326">
        <f t="shared" si="1632"/>
        <v>0</v>
      </c>
      <c r="BV329" s="326">
        <f t="shared" si="1633"/>
        <v>0</v>
      </c>
      <c r="BW329" s="326">
        <f t="shared" si="1634"/>
        <v>0</v>
      </c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</row>
    <row r="330" spans="1:85" ht="15.75" customHeight="1">
      <c r="A330" s="52"/>
      <c r="B330" s="66"/>
      <c r="C330" s="54" t="s">
        <v>206</v>
      </c>
      <c r="D330" s="95" t="s">
        <v>616</v>
      </c>
      <c r="E330" s="96">
        <f>1000+4000</f>
        <v>5000</v>
      </c>
      <c r="F330" s="96">
        <v>0</v>
      </c>
      <c r="G330" s="56">
        <f t="shared" si="1618"/>
        <v>5000</v>
      </c>
      <c r="H330" s="56"/>
      <c r="I330" s="57">
        <f t="shared" si="1497"/>
        <v>0</v>
      </c>
      <c r="J330" s="57">
        <f t="shared" si="1498"/>
        <v>0</v>
      </c>
      <c r="K330" s="149"/>
      <c r="L330" s="152"/>
      <c r="M330" s="150"/>
      <c r="N330" s="150"/>
      <c r="O330" s="61">
        <f t="shared" ref="O330:Q330" si="1647">AA330+AD330+AG330+AJ330+AM330+AP330+AS330+AV330+AY330+BB330+BE330+BH330</f>
        <v>0</v>
      </c>
      <c r="P330" s="61">
        <f t="shared" si="1647"/>
        <v>0</v>
      </c>
      <c r="Q330" s="61">
        <f t="shared" si="1647"/>
        <v>0</v>
      </c>
      <c r="R330" s="62">
        <f t="shared" ref="R330:T330" si="1648">IF(BK330=0,SUM(AA330+AD330+AG330+AJ330+AM330+AP330+AS330+AV330+AY330+BB330+BE330+BH330),BK330)</f>
        <v>0</v>
      </c>
      <c r="S330" s="62">
        <f t="shared" si="1648"/>
        <v>0</v>
      </c>
      <c r="T330" s="62">
        <f t="shared" si="1648"/>
        <v>0</v>
      </c>
      <c r="U330" s="63">
        <f t="shared" si="1621"/>
        <v>0</v>
      </c>
      <c r="V330" s="63">
        <f t="shared" si="1622"/>
        <v>0</v>
      </c>
      <c r="W330" s="63">
        <f t="shared" si="1623"/>
        <v>0</v>
      </c>
      <c r="X330" s="64">
        <f t="shared" ref="X330:Y330" si="1649">IF(O330&gt;0,O330/K330,0)</f>
        <v>0</v>
      </c>
      <c r="Y330" s="64">
        <f t="shared" si="1649"/>
        <v>0</v>
      </c>
      <c r="Z330" s="64">
        <f t="shared" si="1366"/>
        <v>0</v>
      </c>
      <c r="AA330" s="151"/>
      <c r="AB330" s="151"/>
      <c r="AC330" s="151"/>
      <c r="AD330" s="151"/>
      <c r="AE330" s="131"/>
      <c r="AF330" s="131"/>
      <c r="AG330" s="131"/>
      <c r="AH330" s="131"/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  <c r="BI330" s="151"/>
      <c r="BJ330" s="151"/>
      <c r="BK330" s="151"/>
      <c r="BL330" s="151"/>
      <c r="BM330" s="151"/>
      <c r="BN330" s="326">
        <f t="shared" si="1625"/>
        <v>0</v>
      </c>
      <c r="BO330" s="327">
        <f t="shared" si="1626"/>
        <v>0</v>
      </c>
      <c r="BP330" s="326">
        <f t="shared" si="1627"/>
        <v>0</v>
      </c>
      <c r="BQ330" s="326">
        <f t="shared" si="1628"/>
        <v>0</v>
      </c>
      <c r="BR330" s="326">
        <f t="shared" si="1629"/>
        <v>0</v>
      </c>
      <c r="BS330" s="326">
        <f t="shared" si="1630"/>
        <v>0</v>
      </c>
      <c r="BT330" s="326">
        <f t="shared" si="1631"/>
        <v>0</v>
      </c>
      <c r="BU330" s="326">
        <f t="shared" si="1632"/>
        <v>0</v>
      </c>
      <c r="BV330" s="326">
        <f t="shared" si="1633"/>
        <v>0</v>
      </c>
      <c r="BW330" s="326">
        <f t="shared" si="1634"/>
        <v>0</v>
      </c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</row>
    <row r="331" spans="1:85" ht="15.75" customHeight="1">
      <c r="A331" s="52"/>
      <c r="B331" s="66"/>
      <c r="C331" s="54" t="s">
        <v>121</v>
      </c>
      <c r="D331" s="55" t="s">
        <v>617</v>
      </c>
      <c r="E331" s="96">
        <v>2000</v>
      </c>
      <c r="F331" s="96"/>
      <c r="G331" s="56">
        <f t="shared" si="1618"/>
        <v>2000</v>
      </c>
      <c r="H331" s="56"/>
      <c r="I331" s="57">
        <f t="shared" si="1497"/>
        <v>0</v>
      </c>
      <c r="J331" s="57">
        <f t="shared" si="1498"/>
        <v>0</v>
      </c>
      <c r="K331" s="149"/>
      <c r="L331" s="152"/>
      <c r="M331" s="150"/>
      <c r="N331" s="150"/>
      <c r="O331" s="61">
        <f t="shared" ref="O331:Q331" si="1650">AA331+AD331+AG331+AJ331+AM331+AP331+AS331+AV331+AY331+BB331+BE331+BH331</f>
        <v>0</v>
      </c>
      <c r="P331" s="61">
        <f t="shared" si="1650"/>
        <v>0</v>
      </c>
      <c r="Q331" s="61">
        <f t="shared" si="1650"/>
        <v>0</v>
      </c>
      <c r="R331" s="62">
        <f t="shared" ref="R331:T331" si="1651">IF(BK331=0,SUM(AA331+AD331+AG331+AJ331+AM331+AP331+AS331+AV331+AY331+BB331+BE331+BH331),BK331)</f>
        <v>0</v>
      </c>
      <c r="S331" s="62">
        <f t="shared" si="1651"/>
        <v>0</v>
      </c>
      <c r="T331" s="62">
        <f t="shared" si="1651"/>
        <v>0</v>
      </c>
      <c r="U331" s="63">
        <f t="shared" si="1621"/>
        <v>0</v>
      </c>
      <c r="V331" s="63">
        <f t="shared" si="1622"/>
        <v>0</v>
      </c>
      <c r="W331" s="63">
        <f t="shared" si="1623"/>
        <v>0</v>
      </c>
      <c r="X331" s="64">
        <f t="shared" ref="X331:Y331" si="1652">IF(O331&gt;0,O331/K331,0)</f>
        <v>0</v>
      </c>
      <c r="Y331" s="64">
        <f t="shared" si="1652"/>
        <v>0</v>
      </c>
      <c r="Z331" s="64">
        <f t="shared" si="1366"/>
        <v>0</v>
      </c>
      <c r="AA331" s="151"/>
      <c r="AB331" s="151"/>
      <c r="AC331" s="151"/>
      <c r="AD331" s="151"/>
      <c r="AE331" s="131"/>
      <c r="AF331" s="131"/>
      <c r="AG331" s="131"/>
      <c r="AH331" s="13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  <c r="BI331" s="151"/>
      <c r="BJ331" s="151"/>
      <c r="BK331" s="151"/>
      <c r="BL331" s="151"/>
      <c r="BM331" s="151"/>
      <c r="BN331" s="326">
        <f t="shared" si="1625"/>
        <v>0</v>
      </c>
      <c r="BO331" s="327">
        <f t="shared" si="1626"/>
        <v>0</v>
      </c>
      <c r="BP331" s="326">
        <f t="shared" si="1627"/>
        <v>0</v>
      </c>
      <c r="BQ331" s="326">
        <f t="shared" si="1628"/>
        <v>0</v>
      </c>
      <c r="BR331" s="326">
        <f t="shared" si="1629"/>
        <v>0</v>
      </c>
      <c r="BS331" s="326">
        <f t="shared" si="1630"/>
        <v>0</v>
      </c>
      <c r="BT331" s="326">
        <f t="shared" si="1631"/>
        <v>0</v>
      </c>
      <c r="BU331" s="326">
        <f t="shared" si="1632"/>
        <v>0</v>
      </c>
      <c r="BV331" s="326">
        <f t="shared" si="1633"/>
        <v>0</v>
      </c>
      <c r="BW331" s="326">
        <f t="shared" si="1634"/>
        <v>0</v>
      </c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</row>
    <row r="332" spans="1:85" ht="15.75" customHeight="1">
      <c r="A332" s="52"/>
      <c r="B332" s="66"/>
      <c r="C332" s="54" t="s">
        <v>121</v>
      </c>
      <c r="D332" s="55" t="s">
        <v>618</v>
      </c>
      <c r="E332" s="96">
        <f>1000+2000</f>
        <v>3000</v>
      </c>
      <c r="F332" s="96"/>
      <c r="G332" s="56">
        <f t="shared" si="1618"/>
        <v>3000</v>
      </c>
      <c r="H332" s="56"/>
      <c r="I332" s="57">
        <f t="shared" si="1497"/>
        <v>0</v>
      </c>
      <c r="J332" s="57">
        <f t="shared" si="1498"/>
        <v>0</v>
      </c>
      <c r="K332" s="149"/>
      <c r="L332" s="152"/>
      <c r="M332" s="150"/>
      <c r="N332" s="150"/>
      <c r="O332" s="61">
        <f t="shared" ref="O332:Q332" si="1653">AA332+AD332+AG332+AJ332+AM332+AP332+AS332+AV332+AY332+BB332+BE332+BH332</f>
        <v>0</v>
      </c>
      <c r="P332" s="61">
        <f t="shared" si="1653"/>
        <v>0</v>
      </c>
      <c r="Q332" s="61">
        <f t="shared" si="1653"/>
        <v>0</v>
      </c>
      <c r="R332" s="62">
        <f t="shared" ref="R332:T332" si="1654">IF(BK332=0,SUM(AA332+AD332+AG332+AJ332+AM332+AP332+AS332+AV332+AY332+BB332+BE332+BH332),BK332)</f>
        <v>0</v>
      </c>
      <c r="S332" s="62">
        <f t="shared" si="1654"/>
        <v>0</v>
      </c>
      <c r="T332" s="62">
        <f t="shared" si="1654"/>
        <v>0</v>
      </c>
      <c r="U332" s="63">
        <f t="shared" si="1621"/>
        <v>0</v>
      </c>
      <c r="V332" s="63">
        <f t="shared" si="1622"/>
        <v>0</v>
      </c>
      <c r="W332" s="63">
        <f t="shared" si="1623"/>
        <v>0</v>
      </c>
      <c r="X332" s="64">
        <f t="shared" ref="X332:Y332" si="1655">IF(O332&gt;0,O332/K332,0)</f>
        <v>0</v>
      </c>
      <c r="Y332" s="64">
        <f t="shared" si="1655"/>
        <v>0</v>
      </c>
      <c r="Z332" s="64">
        <f t="shared" si="1366"/>
        <v>0</v>
      </c>
      <c r="AA332" s="151"/>
      <c r="AB332" s="151"/>
      <c r="AC332" s="151"/>
      <c r="AD332" s="151"/>
      <c r="AE332" s="131"/>
      <c r="AF332" s="131"/>
      <c r="AG332" s="131"/>
      <c r="AH332" s="13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  <c r="BI332" s="151"/>
      <c r="BJ332" s="151"/>
      <c r="BK332" s="151"/>
      <c r="BL332" s="151"/>
      <c r="BM332" s="151"/>
      <c r="BN332" s="326">
        <f t="shared" si="1625"/>
        <v>0</v>
      </c>
      <c r="BO332" s="327">
        <f t="shared" si="1626"/>
        <v>0</v>
      </c>
      <c r="BP332" s="326">
        <f t="shared" si="1627"/>
        <v>0</v>
      </c>
      <c r="BQ332" s="326">
        <f t="shared" si="1628"/>
        <v>0</v>
      </c>
      <c r="BR332" s="326">
        <f t="shared" si="1629"/>
        <v>0</v>
      </c>
      <c r="BS332" s="326">
        <f t="shared" si="1630"/>
        <v>0</v>
      </c>
      <c r="BT332" s="326">
        <f t="shared" si="1631"/>
        <v>0</v>
      </c>
      <c r="BU332" s="326">
        <f t="shared" si="1632"/>
        <v>0</v>
      </c>
      <c r="BV332" s="326">
        <f t="shared" si="1633"/>
        <v>0</v>
      </c>
      <c r="BW332" s="326">
        <f t="shared" si="1634"/>
        <v>0</v>
      </c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</row>
    <row r="333" spans="1:85" ht="15.75" customHeight="1">
      <c r="A333" s="52"/>
      <c r="B333" s="66"/>
      <c r="C333" s="54" t="s">
        <v>359</v>
      </c>
      <c r="D333" s="91" t="s">
        <v>619</v>
      </c>
      <c r="E333" s="56">
        <v>0</v>
      </c>
      <c r="F333" s="56"/>
      <c r="G333" s="56">
        <f t="shared" si="1618"/>
        <v>0</v>
      </c>
      <c r="H333" s="56"/>
      <c r="I333" s="57">
        <f t="shared" si="1497"/>
        <v>0</v>
      </c>
      <c r="J333" s="57">
        <f t="shared" si="1498"/>
        <v>0</v>
      </c>
      <c r="K333" s="149"/>
      <c r="L333" s="152"/>
      <c r="M333" s="150"/>
      <c r="N333" s="150"/>
      <c r="O333" s="61">
        <f t="shared" ref="O333:Q333" si="1656">AA333+AD333+AG333+AJ333+AM333+AP333+AS333+AV333+AY333+BB333+BE333+BH333</f>
        <v>0</v>
      </c>
      <c r="P333" s="61">
        <f t="shared" si="1656"/>
        <v>0</v>
      </c>
      <c r="Q333" s="61">
        <f t="shared" si="1656"/>
        <v>0</v>
      </c>
      <c r="R333" s="62">
        <f t="shared" ref="R333:T333" si="1657">IF(BK333=0,SUM(AA333+AD333+AG333+AJ333+AM333+AP333+AS333+AV333+AY333+BB333+BE333+BH333),BK333)</f>
        <v>0</v>
      </c>
      <c r="S333" s="62">
        <f t="shared" si="1657"/>
        <v>0</v>
      </c>
      <c r="T333" s="62">
        <f t="shared" si="1657"/>
        <v>0</v>
      </c>
      <c r="U333" s="63">
        <f t="shared" si="1621"/>
        <v>0</v>
      </c>
      <c r="V333" s="63">
        <f t="shared" si="1622"/>
        <v>0</v>
      </c>
      <c r="W333" s="63">
        <f t="shared" si="1623"/>
        <v>0</v>
      </c>
      <c r="X333" s="64">
        <f t="shared" ref="X333:Y333" si="1658">IF(O333&gt;0,O333/K333,0)</f>
        <v>0</v>
      </c>
      <c r="Y333" s="64">
        <f t="shared" si="1658"/>
        <v>0</v>
      </c>
      <c r="Z333" s="64">
        <f t="shared" si="1366"/>
        <v>0</v>
      </c>
      <c r="AA333" s="151"/>
      <c r="AB333" s="151"/>
      <c r="AC333" s="151"/>
      <c r="AD333" s="151"/>
      <c r="AE333" s="131"/>
      <c r="AF333" s="131"/>
      <c r="AG333" s="131"/>
      <c r="AH333" s="13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  <c r="BI333" s="151"/>
      <c r="BJ333" s="151"/>
      <c r="BK333" s="151"/>
      <c r="BL333" s="151"/>
      <c r="BM333" s="151"/>
      <c r="BN333" s="326">
        <f t="shared" si="1625"/>
        <v>0</v>
      </c>
      <c r="BO333" s="327">
        <f t="shared" si="1626"/>
        <v>0</v>
      </c>
      <c r="BP333" s="326">
        <f t="shared" si="1627"/>
        <v>0</v>
      </c>
      <c r="BQ333" s="326">
        <f t="shared" si="1628"/>
        <v>0</v>
      </c>
      <c r="BR333" s="326">
        <f t="shared" si="1629"/>
        <v>0</v>
      </c>
      <c r="BS333" s="326">
        <f t="shared" si="1630"/>
        <v>0</v>
      </c>
      <c r="BT333" s="326">
        <f t="shared" si="1631"/>
        <v>0</v>
      </c>
      <c r="BU333" s="326">
        <f t="shared" si="1632"/>
        <v>0</v>
      </c>
      <c r="BV333" s="326">
        <f t="shared" si="1633"/>
        <v>0</v>
      </c>
      <c r="BW333" s="326">
        <f t="shared" si="1634"/>
        <v>0</v>
      </c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</row>
    <row r="334" spans="1:85" ht="15.75" customHeight="1">
      <c r="A334" s="52"/>
      <c r="B334" s="66"/>
      <c r="C334" s="54" t="s">
        <v>620</v>
      </c>
      <c r="D334" s="95" t="s">
        <v>621</v>
      </c>
      <c r="E334" s="96">
        <v>10000</v>
      </c>
      <c r="F334" s="96">
        <v>0</v>
      </c>
      <c r="G334" s="56">
        <f t="shared" si="1618"/>
        <v>10000</v>
      </c>
      <c r="H334" s="56"/>
      <c r="I334" s="57">
        <f t="shared" si="1497"/>
        <v>0</v>
      </c>
      <c r="J334" s="57">
        <f t="shared" si="1498"/>
        <v>0</v>
      </c>
      <c r="K334" s="149"/>
      <c r="L334" s="152"/>
      <c r="M334" s="150"/>
      <c r="N334" s="150"/>
      <c r="O334" s="61">
        <f t="shared" ref="O334:Q334" si="1659">AA334+AD334+AG334+AJ334+AM334+AP334+AS334+AV334+AY334+BB334+BE334+BH334</f>
        <v>0</v>
      </c>
      <c r="P334" s="61">
        <f t="shared" si="1659"/>
        <v>0</v>
      </c>
      <c r="Q334" s="61">
        <f t="shared" si="1659"/>
        <v>0</v>
      </c>
      <c r="R334" s="62">
        <f t="shared" ref="R334:T334" si="1660">IF(BK334=0,SUM(AA334+AD334+AG334+AJ334+AM334+AP334+AS334+AV334+AY334+BB334+BE334+BH334),BK334)</f>
        <v>0</v>
      </c>
      <c r="S334" s="62">
        <f t="shared" si="1660"/>
        <v>0</v>
      </c>
      <c r="T334" s="62">
        <f t="shared" si="1660"/>
        <v>0</v>
      </c>
      <c r="U334" s="63">
        <f t="shared" si="1621"/>
        <v>0</v>
      </c>
      <c r="V334" s="63">
        <f t="shared" si="1622"/>
        <v>0</v>
      </c>
      <c r="W334" s="63">
        <f t="shared" si="1623"/>
        <v>0</v>
      </c>
      <c r="X334" s="64">
        <f t="shared" ref="X334:Y334" si="1661">IF(O334&gt;0,O334/K334,0)</f>
        <v>0</v>
      </c>
      <c r="Y334" s="64">
        <f t="shared" si="1661"/>
        <v>0</v>
      </c>
      <c r="Z334" s="64">
        <f t="shared" si="1366"/>
        <v>0</v>
      </c>
      <c r="AA334" s="151"/>
      <c r="AB334" s="151"/>
      <c r="AC334" s="151"/>
      <c r="AD334" s="151"/>
      <c r="AE334" s="131"/>
      <c r="AF334" s="131"/>
      <c r="AG334" s="131"/>
      <c r="AH334" s="13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  <c r="BI334" s="151"/>
      <c r="BJ334" s="151"/>
      <c r="BK334" s="151"/>
      <c r="BL334" s="151"/>
      <c r="BM334" s="151"/>
      <c r="BN334" s="326">
        <f t="shared" ref="BN334:BN338" si="1662">IF(O334-BK334&gt;0,O334-BK334,0)</f>
        <v>0</v>
      </c>
      <c r="BO334" s="327">
        <f t="shared" ref="BO334:BO338" si="1663">IF(Q334-BM334&gt;0,Q334-BM334,0)</f>
        <v>0</v>
      </c>
      <c r="BP334" s="326">
        <f t="shared" ref="BP334:BP338" si="1664">IF(BN334+BO334&gt;0,BN334+BO334,0)</f>
        <v>0</v>
      </c>
      <c r="BQ334" s="326">
        <f t="shared" ref="BQ334:BQ338" si="1665">IF(U334=0,0,U334)</f>
        <v>0</v>
      </c>
      <c r="BR334" s="326">
        <f t="shared" ref="BR334:BR338" si="1666">IF(W334=0,0,W334)</f>
        <v>0</v>
      </c>
      <c r="BS334" s="326">
        <f t="shared" ref="BS334:BS338" si="1667">IF(BQ334+BR334&gt;0,BQ334+BR334,0)</f>
        <v>0</v>
      </c>
      <c r="BT334" s="326">
        <f t="shared" ref="BT334:BT338" si="1668">IF(V334&gt;0,V334,0)</f>
        <v>0</v>
      </c>
      <c r="BU334" s="326">
        <f t="shared" ref="BU334:BU338" si="1669">IF(BP334=0,0,BP334)</f>
        <v>0</v>
      </c>
      <c r="BV334" s="326">
        <f t="shared" ref="BV334:BV338" si="1670">IF(BS334=0,0,BS334)</f>
        <v>0</v>
      </c>
      <c r="BW334" s="326">
        <f t="shared" ref="BW334:BW338" si="1671">IF(BP334+BT334&gt;0,BP334+BT334,0)</f>
        <v>0</v>
      </c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</row>
    <row r="335" spans="1:85" ht="15.75" customHeight="1">
      <c r="A335" s="52"/>
      <c r="B335" s="66"/>
      <c r="C335" s="54" t="s">
        <v>246</v>
      </c>
      <c r="D335" s="91" t="s">
        <v>622</v>
      </c>
      <c r="E335" s="56">
        <v>100000</v>
      </c>
      <c r="F335" s="56"/>
      <c r="G335" s="56">
        <f t="shared" si="1618"/>
        <v>100000</v>
      </c>
      <c r="H335" s="56"/>
      <c r="I335" s="57">
        <f t="shared" si="1497"/>
        <v>0</v>
      </c>
      <c r="J335" s="57">
        <f t="shared" si="1498"/>
        <v>0</v>
      </c>
      <c r="K335" s="149"/>
      <c r="L335" s="152"/>
      <c r="M335" s="150"/>
      <c r="N335" s="150"/>
      <c r="O335" s="61">
        <f t="shared" ref="O335:Q335" si="1672">AA335+AD335+AG335+AJ335+AM335+AP335+AS335+AV335+AY335+BB335+BE335+BH335</f>
        <v>0</v>
      </c>
      <c r="P335" s="61">
        <f t="shared" si="1672"/>
        <v>0</v>
      </c>
      <c r="Q335" s="61">
        <f t="shared" si="1672"/>
        <v>0</v>
      </c>
      <c r="R335" s="62">
        <f t="shared" ref="R335:T335" si="1673">IF(BK335=0,SUM(AA335+AD335+AG335+AJ335+AM335+AP335+AS335+AV335+AY335+BB335+BE335+BH335),BK335)</f>
        <v>0</v>
      </c>
      <c r="S335" s="62">
        <f t="shared" si="1673"/>
        <v>0</v>
      </c>
      <c r="T335" s="62">
        <f t="shared" si="1673"/>
        <v>0</v>
      </c>
      <c r="U335" s="63">
        <f t="shared" si="1621"/>
        <v>0</v>
      </c>
      <c r="V335" s="63">
        <f t="shared" si="1622"/>
        <v>0</v>
      </c>
      <c r="W335" s="63">
        <f t="shared" si="1623"/>
        <v>0</v>
      </c>
      <c r="X335" s="64">
        <f t="shared" ref="X335:Y335" si="1674">IF(O335&gt;0,O335/K335,0)</f>
        <v>0</v>
      </c>
      <c r="Y335" s="64">
        <f t="shared" si="1674"/>
        <v>0</v>
      </c>
      <c r="Z335" s="64">
        <f t="shared" si="1366"/>
        <v>0</v>
      </c>
      <c r="AA335" s="151"/>
      <c r="AB335" s="151"/>
      <c r="AC335" s="151"/>
      <c r="AD335" s="151"/>
      <c r="AE335" s="131"/>
      <c r="AF335" s="131"/>
      <c r="AG335" s="131"/>
      <c r="AH335" s="13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  <c r="BI335" s="151"/>
      <c r="BJ335" s="151"/>
      <c r="BK335" s="151"/>
      <c r="BL335" s="151"/>
      <c r="BM335" s="151"/>
      <c r="BN335" s="326">
        <f t="shared" si="1662"/>
        <v>0</v>
      </c>
      <c r="BO335" s="327">
        <f t="shared" si="1663"/>
        <v>0</v>
      </c>
      <c r="BP335" s="326">
        <f t="shared" si="1664"/>
        <v>0</v>
      </c>
      <c r="BQ335" s="326">
        <f t="shared" si="1665"/>
        <v>0</v>
      </c>
      <c r="BR335" s="326">
        <f t="shared" si="1666"/>
        <v>0</v>
      </c>
      <c r="BS335" s="326">
        <f t="shared" si="1667"/>
        <v>0</v>
      </c>
      <c r="BT335" s="326">
        <f t="shared" si="1668"/>
        <v>0</v>
      </c>
      <c r="BU335" s="326">
        <f t="shared" si="1669"/>
        <v>0</v>
      </c>
      <c r="BV335" s="326">
        <f t="shared" si="1670"/>
        <v>0</v>
      </c>
      <c r="BW335" s="326">
        <f t="shared" si="1671"/>
        <v>0</v>
      </c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</row>
    <row r="336" spans="1:85" ht="15.75" customHeight="1">
      <c r="A336" s="52"/>
      <c r="B336" s="66"/>
      <c r="C336" s="54" t="s">
        <v>469</v>
      </c>
      <c r="D336" s="95" t="s">
        <v>623</v>
      </c>
      <c r="E336" s="96">
        <v>10000</v>
      </c>
      <c r="F336" s="96"/>
      <c r="G336" s="56">
        <f t="shared" si="1618"/>
        <v>10000</v>
      </c>
      <c r="H336" s="56"/>
      <c r="I336" s="57">
        <f t="shared" si="1497"/>
        <v>0</v>
      </c>
      <c r="J336" s="57">
        <f t="shared" si="1498"/>
        <v>0</v>
      </c>
      <c r="K336" s="149"/>
      <c r="L336" s="152"/>
      <c r="M336" s="150"/>
      <c r="N336" s="150"/>
      <c r="O336" s="61">
        <f t="shared" ref="O336:Q336" si="1675">AA336+AD336+AG336+AJ336+AM336+AP336+AS336+AV336+AY336+BB336+BE336+BH336</f>
        <v>0</v>
      </c>
      <c r="P336" s="61">
        <f t="shared" si="1675"/>
        <v>0</v>
      </c>
      <c r="Q336" s="61">
        <f t="shared" si="1675"/>
        <v>0</v>
      </c>
      <c r="R336" s="62">
        <f t="shared" ref="R336:T336" si="1676">IF(BK336=0,SUM(AA336+AD336+AG336+AJ336+AM336+AP336+AS336+AV336+AY336+BB336+BE336+BH336),BK336)</f>
        <v>0</v>
      </c>
      <c r="S336" s="62">
        <f t="shared" si="1676"/>
        <v>0</v>
      </c>
      <c r="T336" s="62">
        <f t="shared" si="1676"/>
        <v>0</v>
      </c>
      <c r="U336" s="63">
        <f t="shared" si="1621"/>
        <v>0</v>
      </c>
      <c r="V336" s="63">
        <f t="shared" si="1622"/>
        <v>0</v>
      </c>
      <c r="W336" s="63">
        <f t="shared" si="1623"/>
        <v>0</v>
      </c>
      <c r="X336" s="64">
        <f t="shared" ref="X336:Y336" si="1677">IF(O336&gt;0,O336/K336,0)</f>
        <v>0</v>
      </c>
      <c r="Y336" s="64">
        <f t="shared" si="1677"/>
        <v>0</v>
      </c>
      <c r="Z336" s="64">
        <f t="shared" si="1366"/>
        <v>0</v>
      </c>
      <c r="AA336" s="151"/>
      <c r="AB336" s="151"/>
      <c r="AC336" s="151"/>
      <c r="AD336" s="151"/>
      <c r="AE336" s="131"/>
      <c r="AF336" s="131"/>
      <c r="AG336" s="131"/>
      <c r="AH336" s="13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1"/>
      <c r="BK336" s="151"/>
      <c r="BL336" s="151"/>
      <c r="BM336" s="151"/>
      <c r="BN336" s="326">
        <f t="shared" si="1662"/>
        <v>0</v>
      </c>
      <c r="BO336" s="327">
        <f t="shared" si="1663"/>
        <v>0</v>
      </c>
      <c r="BP336" s="326">
        <f t="shared" si="1664"/>
        <v>0</v>
      </c>
      <c r="BQ336" s="326">
        <f t="shared" si="1665"/>
        <v>0</v>
      </c>
      <c r="BR336" s="326">
        <f t="shared" si="1666"/>
        <v>0</v>
      </c>
      <c r="BS336" s="326">
        <f t="shared" si="1667"/>
        <v>0</v>
      </c>
      <c r="BT336" s="326">
        <f t="shared" si="1668"/>
        <v>0</v>
      </c>
      <c r="BU336" s="326">
        <f t="shared" si="1669"/>
        <v>0</v>
      </c>
      <c r="BV336" s="326">
        <f t="shared" si="1670"/>
        <v>0</v>
      </c>
      <c r="BW336" s="326">
        <f t="shared" si="1671"/>
        <v>0</v>
      </c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</row>
    <row r="337" spans="1:85" ht="15.75" customHeight="1">
      <c r="A337" s="52"/>
      <c r="B337" s="66"/>
      <c r="C337" s="54" t="s">
        <v>624</v>
      </c>
      <c r="D337" s="95" t="s">
        <v>625</v>
      </c>
      <c r="E337" s="96">
        <v>10000</v>
      </c>
      <c r="F337" s="96"/>
      <c r="G337" s="56">
        <f t="shared" si="1618"/>
        <v>10000</v>
      </c>
      <c r="H337" s="56"/>
      <c r="I337" s="57">
        <f t="shared" si="1497"/>
        <v>0</v>
      </c>
      <c r="J337" s="57">
        <f t="shared" si="1498"/>
        <v>0</v>
      </c>
      <c r="K337" s="149"/>
      <c r="L337" s="152"/>
      <c r="M337" s="150"/>
      <c r="N337" s="150"/>
      <c r="O337" s="61">
        <f t="shared" ref="O337:Q337" si="1678">AA337+AD337+AG337+AJ337+AM337+AP337+AS337+AV337+AY337+BB337+BE337+BH337</f>
        <v>0</v>
      </c>
      <c r="P337" s="61">
        <f t="shared" si="1678"/>
        <v>0</v>
      </c>
      <c r="Q337" s="61">
        <f t="shared" si="1678"/>
        <v>0</v>
      </c>
      <c r="R337" s="62">
        <f t="shared" ref="R337:T337" si="1679">IF(BK337=0,SUM(AA337+AD337+AG337+AJ337+AM337+AP337+AS337+AV337+AY337+BB337+BE337+BH337),BK337)</f>
        <v>0</v>
      </c>
      <c r="S337" s="62">
        <f t="shared" si="1679"/>
        <v>0</v>
      </c>
      <c r="T337" s="62">
        <f t="shared" si="1679"/>
        <v>0</v>
      </c>
      <c r="U337" s="63">
        <f t="shared" si="1621"/>
        <v>0</v>
      </c>
      <c r="V337" s="63">
        <f t="shared" si="1622"/>
        <v>0</v>
      </c>
      <c r="W337" s="63">
        <f t="shared" si="1623"/>
        <v>0</v>
      </c>
      <c r="X337" s="64">
        <f t="shared" ref="X337:Y337" si="1680">IF(O337&gt;0,O337/K337,0)</f>
        <v>0</v>
      </c>
      <c r="Y337" s="64">
        <f t="shared" si="1680"/>
        <v>0</v>
      </c>
      <c r="Z337" s="64">
        <f t="shared" si="1366"/>
        <v>0</v>
      </c>
      <c r="AA337" s="151"/>
      <c r="AB337" s="151"/>
      <c r="AC337" s="151"/>
      <c r="AD337" s="151"/>
      <c r="AE337" s="131"/>
      <c r="AF337" s="131"/>
      <c r="AG337" s="131"/>
      <c r="AH337" s="13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  <c r="BI337" s="151"/>
      <c r="BJ337" s="151"/>
      <c r="BK337" s="151"/>
      <c r="BL337" s="151"/>
      <c r="BM337" s="151"/>
      <c r="BN337" s="326">
        <f t="shared" si="1662"/>
        <v>0</v>
      </c>
      <c r="BO337" s="327">
        <f t="shared" si="1663"/>
        <v>0</v>
      </c>
      <c r="BP337" s="326">
        <f t="shared" si="1664"/>
        <v>0</v>
      </c>
      <c r="BQ337" s="326">
        <f t="shared" si="1665"/>
        <v>0</v>
      </c>
      <c r="BR337" s="326">
        <f t="shared" si="1666"/>
        <v>0</v>
      </c>
      <c r="BS337" s="326">
        <f t="shared" si="1667"/>
        <v>0</v>
      </c>
      <c r="BT337" s="326">
        <f t="shared" si="1668"/>
        <v>0</v>
      </c>
      <c r="BU337" s="326">
        <f t="shared" si="1669"/>
        <v>0</v>
      </c>
      <c r="BV337" s="326">
        <f t="shared" si="1670"/>
        <v>0</v>
      </c>
      <c r="BW337" s="326">
        <f t="shared" si="1671"/>
        <v>0</v>
      </c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</row>
    <row r="338" spans="1:85" ht="15.75" customHeight="1">
      <c r="A338" s="52"/>
      <c r="B338" s="66"/>
      <c r="C338" s="54" t="s">
        <v>260</v>
      </c>
      <c r="D338" s="55" t="s">
        <v>261</v>
      </c>
      <c r="E338" s="56">
        <v>10000</v>
      </c>
      <c r="F338" s="56"/>
      <c r="G338" s="56">
        <f t="shared" si="1618"/>
        <v>10000</v>
      </c>
      <c r="H338" s="56"/>
      <c r="I338" s="57">
        <f t="shared" si="1497"/>
        <v>0</v>
      </c>
      <c r="J338" s="57">
        <f t="shared" si="1498"/>
        <v>0</v>
      </c>
      <c r="K338" s="149"/>
      <c r="L338" s="152"/>
      <c r="M338" s="150"/>
      <c r="N338" s="150"/>
      <c r="O338" s="61">
        <f t="shared" ref="O338:Q338" si="1681">AA338+AD338+AG338+AJ338+AM338+AP338+AS338+AV338+AY338+BB338+BE338+BH338</f>
        <v>0</v>
      </c>
      <c r="P338" s="61">
        <f t="shared" si="1681"/>
        <v>0</v>
      </c>
      <c r="Q338" s="61">
        <f t="shared" si="1681"/>
        <v>0</v>
      </c>
      <c r="R338" s="62">
        <f t="shared" ref="R338:T338" si="1682">IF(BK338=0,SUM(AA338+AD338+AG338+AJ338+AM338+AP338+AS338+AV338+AY338+BB338+BE338+BH338),BK338)</f>
        <v>0</v>
      </c>
      <c r="S338" s="62">
        <f t="shared" si="1682"/>
        <v>0</v>
      </c>
      <c r="T338" s="62">
        <f t="shared" si="1682"/>
        <v>0</v>
      </c>
      <c r="U338" s="63">
        <f t="shared" si="1621"/>
        <v>0</v>
      </c>
      <c r="V338" s="63">
        <f t="shared" si="1622"/>
        <v>0</v>
      </c>
      <c r="W338" s="63">
        <f t="shared" si="1623"/>
        <v>0</v>
      </c>
      <c r="X338" s="64">
        <f t="shared" ref="X338:Y338" si="1683">IF(O338&gt;0,O338/K338,0)</f>
        <v>0</v>
      </c>
      <c r="Y338" s="64">
        <f t="shared" si="1683"/>
        <v>0</v>
      </c>
      <c r="Z338" s="64">
        <f t="shared" si="1366"/>
        <v>0</v>
      </c>
      <c r="AA338" s="151"/>
      <c r="AB338" s="151"/>
      <c r="AC338" s="151"/>
      <c r="AD338" s="151"/>
      <c r="AE338" s="131"/>
      <c r="AF338" s="131"/>
      <c r="AG338" s="131"/>
      <c r="AH338" s="13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1"/>
      <c r="BK338" s="151"/>
      <c r="BL338" s="151"/>
      <c r="BM338" s="151"/>
      <c r="BN338" s="326">
        <f t="shared" si="1662"/>
        <v>0</v>
      </c>
      <c r="BO338" s="327">
        <f t="shared" si="1663"/>
        <v>0</v>
      </c>
      <c r="BP338" s="326">
        <f t="shared" si="1664"/>
        <v>0</v>
      </c>
      <c r="BQ338" s="326">
        <f t="shared" si="1665"/>
        <v>0</v>
      </c>
      <c r="BR338" s="326">
        <f t="shared" si="1666"/>
        <v>0</v>
      </c>
      <c r="BS338" s="326">
        <f t="shared" si="1667"/>
        <v>0</v>
      </c>
      <c r="BT338" s="326">
        <f t="shared" si="1668"/>
        <v>0</v>
      </c>
      <c r="BU338" s="326">
        <f t="shared" si="1669"/>
        <v>0</v>
      </c>
      <c r="BV338" s="326">
        <f t="shared" si="1670"/>
        <v>0</v>
      </c>
      <c r="BW338" s="326">
        <f t="shared" si="1671"/>
        <v>0</v>
      </c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</row>
    <row r="339" spans="1:85" ht="15.75" customHeight="1">
      <c r="A339" s="180"/>
      <c r="B339" s="181"/>
      <c r="C339" s="148"/>
      <c r="D339" s="182" t="s">
        <v>626</v>
      </c>
      <c r="E339" s="183">
        <f t="shared" ref="E339:H339" si="1684">SUM(E340:E387)</f>
        <v>961100</v>
      </c>
      <c r="F339" s="183">
        <f t="shared" si="1684"/>
        <v>0</v>
      </c>
      <c r="G339" s="183">
        <f t="shared" si="1684"/>
        <v>961100</v>
      </c>
      <c r="H339" s="183">
        <f t="shared" si="1684"/>
        <v>570000</v>
      </c>
      <c r="I339" s="114">
        <f t="shared" si="1497"/>
        <v>0.35836391634585368</v>
      </c>
      <c r="J339" s="114">
        <f t="shared" si="1498"/>
        <v>0.14359813755072312</v>
      </c>
      <c r="K339" s="183">
        <f t="shared" ref="K339:W339" si="1685">SUM(K340:K387)</f>
        <v>344423.56</v>
      </c>
      <c r="L339" s="183">
        <f t="shared" si="1685"/>
        <v>184840.27999999997</v>
      </c>
      <c r="M339" s="183">
        <f t="shared" si="1685"/>
        <v>8.48</v>
      </c>
      <c r="N339" s="183">
        <f t="shared" si="1685"/>
        <v>0</v>
      </c>
      <c r="O339" s="183">
        <f t="shared" si="1685"/>
        <v>138012.16999999998</v>
      </c>
      <c r="P339" s="183">
        <f t="shared" si="1685"/>
        <v>146714.74</v>
      </c>
      <c r="Q339" s="183">
        <f t="shared" si="1685"/>
        <v>0</v>
      </c>
      <c r="R339" s="183">
        <f t="shared" si="1685"/>
        <v>138012.16999999998</v>
      </c>
      <c r="S339" s="183">
        <f t="shared" si="1685"/>
        <v>146714.74</v>
      </c>
      <c r="T339" s="183">
        <f t="shared" si="1685"/>
        <v>0</v>
      </c>
      <c r="U339" s="184">
        <f t="shared" si="1685"/>
        <v>206411.39</v>
      </c>
      <c r="V339" s="184">
        <f t="shared" si="1685"/>
        <v>38117.06</v>
      </c>
      <c r="W339" s="184">
        <f t="shared" si="1685"/>
        <v>0</v>
      </c>
      <c r="X339" s="116">
        <f t="shared" ref="X339:Y339" si="1686">IF(O339&gt;0,O339/K339,0)</f>
        <v>0.40070478918457259</v>
      </c>
      <c r="Y339" s="116">
        <f t="shared" si="1686"/>
        <v>0.79373792335739812</v>
      </c>
      <c r="Z339" s="116">
        <f t="shared" si="1366"/>
        <v>0</v>
      </c>
      <c r="AA339" s="183">
        <f t="shared" ref="AA339:BW339" si="1687">SUM(AA340:AA387)</f>
        <v>0</v>
      </c>
      <c r="AB339" s="183">
        <f t="shared" si="1687"/>
        <v>96787.5</v>
      </c>
      <c r="AC339" s="183">
        <f t="shared" si="1687"/>
        <v>0</v>
      </c>
      <c r="AD339" s="183">
        <f t="shared" si="1687"/>
        <v>11279.15</v>
      </c>
      <c r="AE339" s="183">
        <f t="shared" si="1687"/>
        <v>10703.24</v>
      </c>
      <c r="AF339" s="183">
        <f t="shared" si="1687"/>
        <v>0</v>
      </c>
      <c r="AG339" s="183">
        <f t="shared" si="1687"/>
        <v>126733.01999999999</v>
      </c>
      <c r="AH339" s="183">
        <f t="shared" si="1687"/>
        <v>39224</v>
      </c>
      <c r="AI339" s="183">
        <f t="shared" si="1687"/>
        <v>0</v>
      </c>
      <c r="AJ339" s="183">
        <f t="shared" si="1687"/>
        <v>0</v>
      </c>
      <c r="AK339" s="183">
        <f t="shared" si="1687"/>
        <v>0</v>
      </c>
      <c r="AL339" s="183">
        <f t="shared" si="1687"/>
        <v>0</v>
      </c>
      <c r="AM339" s="183">
        <f t="shared" si="1687"/>
        <v>0</v>
      </c>
      <c r="AN339" s="183">
        <f t="shared" si="1687"/>
        <v>0</v>
      </c>
      <c r="AO339" s="183">
        <f t="shared" si="1687"/>
        <v>0</v>
      </c>
      <c r="AP339" s="183">
        <f t="shared" si="1687"/>
        <v>0</v>
      </c>
      <c r="AQ339" s="183">
        <f t="shared" si="1687"/>
        <v>0</v>
      </c>
      <c r="AR339" s="183">
        <f t="shared" si="1687"/>
        <v>0</v>
      </c>
      <c r="AS339" s="183">
        <f t="shared" si="1687"/>
        <v>0</v>
      </c>
      <c r="AT339" s="183">
        <f t="shared" si="1687"/>
        <v>0</v>
      </c>
      <c r="AU339" s="183">
        <f t="shared" si="1687"/>
        <v>0</v>
      </c>
      <c r="AV339" s="183">
        <f t="shared" si="1687"/>
        <v>0</v>
      </c>
      <c r="AW339" s="183">
        <f t="shared" si="1687"/>
        <v>0</v>
      </c>
      <c r="AX339" s="183">
        <f t="shared" si="1687"/>
        <v>0</v>
      </c>
      <c r="AY339" s="183">
        <f t="shared" si="1687"/>
        <v>0</v>
      </c>
      <c r="AZ339" s="183">
        <f t="shared" si="1687"/>
        <v>0</v>
      </c>
      <c r="BA339" s="183">
        <f t="shared" si="1687"/>
        <v>0</v>
      </c>
      <c r="BB339" s="183">
        <f t="shared" si="1687"/>
        <v>0</v>
      </c>
      <c r="BC339" s="183">
        <f t="shared" si="1687"/>
        <v>0</v>
      </c>
      <c r="BD339" s="183">
        <f t="shared" si="1687"/>
        <v>0</v>
      </c>
      <c r="BE339" s="183">
        <f t="shared" si="1687"/>
        <v>0</v>
      </c>
      <c r="BF339" s="183">
        <f t="shared" si="1687"/>
        <v>0</v>
      </c>
      <c r="BG339" s="183">
        <f t="shared" si="1687"/>
        <v>0</v>
      </c>
      <c r="BH339" s="183">
        <f t="shared" si="1687"/>
        <v>0</v>
      </c>
      <c r="BI339" s="183">
        <f t="shared" si="1687"/>
        <v>0</v>
      </c>
      <c r="BJ339" s="183">
        <f t="shared" si="1687"/>
        <v>0</v>
      </c>
      <c r="BK339" s="183">
        <f t="shared" si="1687"/>
        <v>0</v>
      </c>
      <c r="BL339" s="183">
        <f t="shared" si="1687"/>
        <v>0</v>
      </c>
      <c r="BM339" s="183">
        <f t="shared" si="1687"/>
        <v>0</v>
      </c>
      <c r="BN339" s="183">
        <f t="shared" si="1687"/>
        <v>138012.16999999998</v>
      </c>
      <c r="BO339" s="183">
        <f t="shared" si="1687"/>
        <v>0</v>
      </c>
      <c r="BP339" s="183">
        <f t="shared" si="1687"/>
        <v>138012.16999999998</v>
      </c>
      <c r="BQ339" s="183">
        <f t="shared" si="1687"/>
        <v>206411.39</v>
      </c>
      <c r="BR339" s="183">
        <f t="shared" si="1687"/>
        <v>0</v>
      </c>
      <c r="BS339" s="183">
        <f t="shared" si="1687"/>
        <v>206411.39</v>
      </c>
      <c r="BT339" s="183">
        <f t="shared" si="1687"/>
        <v>38117.06</v>
      </c>
      <c r="BU339" s="183">
        <f t="shared" si="1687"/>
        <v>138012.16999999998</v>
      </c>
      <c r="BV339" s="183">
        <f t="shared" si="1687"/>
        <v>206411.39</v>
      </c>
      <c r="BW339" s="183">
        <f t="shared" si="1687"/>
        <v>176129.22999999998</v>
      </c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</row>
    <row r="340" spans="1:85" ht="15.75" customHeight="1">
      <c r="A340" s="52"/>
      <c r="B340" s="66"/>
      <c r="C340" s="54" t="s">
        <v>117</v>
      </c>
      <c r="D340" s="55" t="s">
        <v>118</v>
      </c>
      <c r="E340" s="56">
        <v>4000</v>
      </c>
      <c r="F340" s="56"/>
      <c r="G340" s="56">
        <f t="shared" ref="G340:G346" si="1688">E340-F340</f>
        <v>4000</v>
      </c>
      <c r="H340" s="56"/>
      <c r="I340" s="57">
        <f t="shared" si="1497"/>
        <v>0</v>
      </c>
      <c r="J340" s="57">
        <f t="shared" si="1498"/>
        <v>0</v>
      </c>
      <c r="K340" s="149"/>
      <c r="L340" s="152"/>
      <c r="M340" s="150"/>
      <c r="N340" s="150"/>
      <c r="O340" s="61">
        <f t="shared" ref="O340:Q340" si="1689">AA340+AD340+AG340+AJ340+AM340+AP340+AS340+AV340+AY340+BB340+BE340+BH340</f>
        <v>0</v>
      </c>
      <c r="P340" s="61">
        <f t="shared" si="1689"/>
        <v>0</v>
      </c>
      <c r="Q340" s="61">
        <f t="shared" si="1689"/>
        <v>0</v>
      </c>
      <c r="R340" s="62">
        <f t="shared" ref="R340:T340" si="1690">IF(BK340=0,SUM(AA340+AD340+AG340+AJ340+AM340+AP340+AS340+AV340+AY340+BB340+BE340+BH340),BK340)</f>
        <v>0</v>
      </c>
      <c r="S340" s="62">
        <f t="shared" si="1690"/>
        <v>0</v>
      </c>
      <c r="T340" s="62">
        <f t="shared" si="1690"/>
        <v>0</v>
      </c>
      <c r="U340" s="63">
        <f t="shared" ref="U340:U387" si="1691">K340-O340</f>
        <v>0</v>
      </c>
      <c r="V340" s="63">
        <f t="shared" ref="V340:V387" si="1692">L340-P340-M340</f>
        <v>0</v>
      </c>
      <c r="W340" s="63">
        <f t="shared" ref="W340:W387" si="1693">N340-Q340</f>
        <v>0</v>
      </c>
      <c r="X340" s="64">
        <f t="shared" ref="X340:Y340" si="1694">IF(O340&gt;0,O340/K340,0)</f>
        <v>0</v>
      </c>
      <c r="Y340" s="64">
        <f t="shared" si="1694"/>
        <v>0</v>
      </c>
      <c r="Z340" s="64">
        <f t="shared" si="1366"/>
        <v>0</v>
      </c>
      <c r="AA340" s="151"/>
      <c r="AB340" s="151"/>
      <c r="AC340" s="151"/>
      <c r="AD340" s="151"/>
      <c r="AE340" s="131"/>
      <c r="AF340" s="131"/>
      <c r="AG340" s="131"/>
      <c r="AH340" s="13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  <c r="BI340" s="151"/>
      <c r="BJ340" s="151"/>
      <c r="BK340" s="151"/>
      <c r="BL340" s="151"/>
      <c r="BM340" s="151"/>
      <c r="BN340" s="326">
        <f t="shared" ref="BN340:BN353" si="1695">IF(O340-BK340&gt;0,O340-BK340,0)</f>
        <v>0</v>
      </c>
      <c r="BO340" s="327">
        <f t="shared" ref="BO340:BO353" si="1696">IF(Q340-BM340&gt;0,Q340-BM340,0)</f>
        <v>0</v>
      </c>
      <c r="BP340" s="326">
        <f t="shared" ref="BP340:BP353" si="1697">IF(BN340+BO340&gt;0,BN340+BO340,0)</f>
        <v>0</v>
      </c>
      <c r="BQ340" s="326">
        <f t="shared" ref="BQ340:BQ353" si="1698">IF(U340=0,0,U340)</f>
        <v>0</v>
      </c>
      <c r="BR340" s="326">
        <f t="shared" ref="BR340:BR353" si="1699">IF(W340=0,0,W340)</f>
        <v>0</v>
      </c>
      <c r="BS340" s="326">
        <f t="shared" ref="BS340:BS353" si="1700">IF(BQ340+BR340&gt;0,BQ340+BR340,0)</f>
        <v>0</v>
      </c>
      <c r="BT340" s="326">
        <f t="shared" ref="BT340:BT353" si="1701">IF(V340&gt;0,V340,0)</f>
        <v>0</v>
      </c>
      <c r="BU340" s="326">
        <f t="shared" ref="BU340:BU353" si="1702">IF(BP340=0,0,BP340)</f>
        <v>0</v>
      </c>
      <c r="BV340" s="326">
        <f t="shared" ref="BV340:BV353" si="1703">IF(BS340=0,0,BS340)</f>
        <v>0</v>
      </c>
      <c r="BW340" s="326">
        <f t="shared" ref="BW340:BW353" si="1704">IF(BP340+BT340&gt;0,BP340+BT340,0)</f>
        <v>0</v>
      </c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</row>
    <row r="341" spans="1:85" ht="15.75" customHeight="1">
      <c r="A341" s="52" t="s">
        <v>627</v>
      </c>
      <c r="B341" s="66"/>
      <c r="C341" s="54" t="s">
        <v>126</v>
      </c>
      <c r="D341" s="55" t="s">
        <v>628</v>
      </c>
      <c r="E341" s="96"/>
      <c r="F341" s="96"/>
      <c r="G341" s="56">
        <f t="shared" si="1688"/>
        <v>0</v>
      </c>
      <c r="H341" s="56"/>
      <c r="I341" s="57">
        <f t="shared" si="1497"/>
        <v>0</v>
      </c>
      <c r="J341" s="57">
        <f t="shared" si="1498"/>
        <v>0</v>
      </c>
      <c r="K341" s="149">
        <v>3000</v>
      </c>
      <c r="L341" s="149"/>
      <c r="M341" s="151"/>
      <c r="N341" s="151"/>
      <c r="O341" s="61">
        <f t="shared" ref="O341:Q341" si="1705">AA341+AD341+AG341+AJ341+AM341+AP341+AS341+AV341+AY341+BB341+BE341+BH341</f>
        <v>388.45</v>
      </c>
      <c r="P341" s="61">
        <f t="shared" si="1705"/>
        <v>0</v>
      </c>
      <c r="Q341" s="61">
        <f t="shared" si="1705"/>
        <v>0</v>
      </c>
      <c r="R341" s="62">
        <f t="shared" ref="R341:T341" si="1706">IF(BK341=0,SUM(AA341+AD341+AG341+AJ341+AM341+AP341+AS341+AV341+AY341+BB341+BE341+BH341),BK341)</f>
        <v>388.45</v>
      </c>
      <c r="S341" s="62">
        <f t="shared" si="1706"/>
        <v>0</v>
      </c>
      <c r="T341" s="62">
        <f t="shared" si="1706"/>
        <v>0</v>
      </c>
      <c r="U341" s="63">
        <f t="shared" si="1691"/>
        <v>2611.5500000000002</v>
      </c>
      <c r="V341" s="63">
        <f t="shared" si="1692"/>
        <v>0</v>
      </c>
      <c r="W341" s="63">
        <f t="shared" si="1693"/>
        <v>0</v>
      </c>
      <c r="X341" s="64">
        <f t="shared" ref="X341:Y341" si="1707">IF(O341&gt;0,O341/K341,0)</f>
        <v>0.12948333333333334</v>
      </c>
      <c r="Y341" s="64">
        <f t="shared" si="1707"/>
        <v>0</v>
      </c>
      <c r="Z341" s="64">
        <f t="shared" si="1366"/>
        <v>0</v>
      </c>
      <c r="AA341" s="151"/>
      <c r="AB341" s="151"/>
      <c r="AC341" s="151"/>
      <c r="AD341" s="151">
        <v>340</v>
      </c>
      <c r="AE341" s="131"/>
      <c r="AF341" s="131"/>
      <c r="AG341" s="131">
        <v>48.45</v>
      </c>
      <c r="AH341" s="131"/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151"/>
      <c r="BH341" s="151"/>
      <c r="BI341" s="151"/>
      <c r="BJ341" s="151"/>
      <c r="BK341" s="151"/>
      <c r="BL341" s="151"/>
      <c r="BM341" s="151"/>
      <c r="BN341" s="326">
        <f t="shared" si="1695"/>
        <v>388.45</v>
      </c>
      <c r="BO341" s="327">
        <f t="shared" si="1696"/>
        <v>0</v>
      </c>
      <c r="BP341" s="326">
        <f t="shared" si="1697"/>
        <v>388.45</v>
      </c>
      <c r="BQ341" s="326">
        <f t="shared" si="1698"/>
        <v>2611.5500000000002</v>
      </c>
      <c r="BR341" s="326">
        <f t="shared" si="1699"/>
        <v>0</v>
      </c>
      <c r="BS341" s="326">
        <f t="shared" si="1700"/>
        <v>2611.5500000000002</v>
      </c>
      <c r="BT341" s="326">
        <f t="shared" si="1701"/>
        <v>0</v>
      </c>
      <c r="BU341" s="326">
        <f t="shared" si="1702"/>
        <v>388.45</v>
      </c>
      <c r="BV341" s="326">
        <f t="shared" si="1703"/>
        <v>2611.5500000000002</v>
      </c>
      <c r="BW341" s="326">
        <f t="shared" si="1704"/>
        <v>388.45</v>
      </c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</row>
    <row r="342" spans="1:85" ht="15.75" customHeight="1">
      <c r="A342" s="52"/>
      <c r="B342" s="66"/>
      <c r="C342" s="54" t="s">
        <v>128</v>
      </c>
      <c r="D342" s="84" t="s">
        <v>460</v>
      </c>
      <c r="E342" s="96">
        <f>100000+15000</f>
        <v>115000</v>
      </c>
      <c r="F342" s="96"/>
      <c r="G342" s="56">
        <f t="shared" si="1688"/>
        <v>115000</v>
      </c>
      <c r="H342" s="56"/>
      <c r="I342" s="57">
        <f t="shared" si="1497"/>
        <v>0</v>
      </c>
      <c r="J342" s="57">
        <f t="shared" si="1498"/>
        <v>0</v>
      </c>
      <c r="K342" s="149"/>
      <c r="L342" s="149"/>
      <c r="M342" s="151"/>
      <c r="N342" s="151"/>
      <c r="O342" s="61">
        <f t="shared" ref="O342:Q342" si="1708">AA342+AD342+AG342+AJ342+AM342+AP342+AS342+AV342+AY342+BB342+BE342+BH342</f>
        <v>0</v>
      </c>
      <c r="P342" s="61">
        <f t="shared" si="1708"/>
        <v>0</v>
      </c>
      <c r="Q342" s="61">
        <f t="shared" si="1708"/>
        <v>0</v>
      </c>
      <c r="R342" s="62">
        <f t="shared" ref="R342:T342" si="1709">IF(BK342=0,SUM(AA342+AD342+AG342+AJ342+AM342+AP342+AS342+AV342+AY342+BB342+BE342+BH342),BK342)</f>
        <v>0</v>
      </c>
      <c r="S342" s="62">
        <f t="shared" si="1709"/>
        <v>0</v>
      </c>
      <c r="T342" s="62">
        <f t="shared" si="1709"/>
        <v>0</v>
      </c>
      <c r="U342" s="63">
        <f t="shared" si="1691"/>
        <v>0</v>
      </c>
      <c r="V342" s="63">
        <f t="shared" si="1692"/>
        <v>0</v>
      </c>
      <c r="W342" s="63">
        <f t="shared" si="1693"/>
        <v>0</v>
      </c>
      <c r="X342" s="64">
        <f t="shared" ref="X342:Y342" si="1710">IF(O342&gt;0,O342/K342,0)</f>
        <v>0</v>
      </c>
      <c r="Y342" s="64">
        <f t="shared" si="1710"/>
        <v>0</v>
      </c>
      <c r="Z342" s="64">
        <f t="shared" si="1366"/>
        <v>0</v>
      </c>
      <c r="AA342" s="151"/>
      <c r="AB342" s="151"/>
      <c r="AC342" s="151"/>
      <c r="AD342" s="151"/>
      <c r="AE342" s="131"/>
      <c r="AF342" s="131"/>
      <c r="AG342" s="131"/>
      <c r="AH342" s="131"/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  <c r="BI342" s="151"/>
      <c r="BJ342" s="151"/>
      <c r="BK342" s="151"/>
      <c r="BL342" s="151"/>
      <c r="BM342" s="151"/>
      <c r="BN342" s="326">
        <f t="shared" si="1695"/>
        <v>0</v>
      </c>
      <c r="BO342" s="327">
        <f t="shared" si="1696"/>
        <v>0</v>
      </c>
      <c r="BP342" s="326">
        <f t="shared" si="1697"/>
        <v>0</v>
      </c>
      <c r="BQ342" s="326">
        <f t="shared" si="1698"/>
        <v>0</v>
      </c>
      <c r="BR342" s="326">
        <f t="shared" si="1699"/>
        <v>0</v>
      </c>
      <c r="BS342" s="326">
        <f t="shared" si="1700"/>
        <v>0</v>
      </c>
      <c r="BT342" s="326">
        <f t="shared" si="1701"/>
        <v>0</v>
      </c>
      <c r="BU342" s="326">
        <f t="shared" si="1702"/>
        <v>0</v>
      </c>
      <c r="BV342" s="326">
        <f t="shared" si="1703"/>
        <v>0</v>
      </c>
      <c r="BW342" s="326">
        <f t="shared" si="1704"/>
        <v>0</v>
      </c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</row>
    <row r="343" spans="1:85" ht="15.75" customHeight="1">
      <c r="A343" s="52"/>
      <c r="B343" s="66"/>
      <c r="C343" s="54" t="s">
        <v>130</v>
      </c>
      <c r="D343" s="84" t="s">
        <v>131</v>
      </c>
      <c r="E343" s="96">
        <v>30000</v>
      </c>
      <c r="F343" s="96"/>
      <c r="G343" s="56">
        <f t="shared" si="1688"/>
        <v>30000</v>
      </c>
      <c r="H343" s="56"/>
      <c r="I343" s="57">
        <f t="shared" si="1497"/>
        <v>0</v>
      </c>
      <c r="J343" s="57">
        <f t="shared" si="1498"/>
        <v>0</v>
      </c>
      <c r="K343" s="149"/>
      <c r="L343" s="149"/>
      <c r="M343" s="151"/>
      <c r="N343" s="151"/>
      <c r="O343" s="61">
        <f t="shared" ref="O343:Q343" si="1711">AA343+AD343+AG343+AJ343+AM343+AP343+AS343+AV343+AY343+BB343+BE343+BH343</f>
        <v>0</v>
      </c>
      <c r="P343" s="61">
        <f t="shared" si="1711"/>
        <v>0</v>
      </c>
      <c r="Q343" s="61">
        <f t="shared" si="1711"/>
        <v>0</v>
      </c>
      <c r="R343" s="62">
        <f t="shared" ref="R343:T343" si="1712">IF(BK343=0,SUM(AA343+AD343+AG343+AJ343+AM343+AP343+AS343+AV343+AY343+BB343+BE343+BH343),BK343)</f>
        <v>0</v>
      </c>
      <c r="S343" s="62">
        <f t="shared" si="1712"/>
        <v>0</v>
      </c>
      <c r="T343" s="62">
        <f t="shared" si="1712"/>
        <v>0</v>
      </c>
      <c r="U343" s="63">
        <f t="shared" si="1691"/>
        <v>0</v>
      </c>
      <c r="V343" s="63">
        <f t="shared" si="1692"/>
        <v>0</v>
      </c>
      <c r="W343" s="63">
        <f t="shared" si="1693"/>
        <v>0</v>
      </c>
      <c r="X343" s="64">
        <f t="shared" ref="X343:Y343" si="1713">IF(O343&gt;0,O343/K343,0)</f>
        <v>0</v>
      </c>
      <c r="Y343" s="64">
        <f t="shared" si="1713"/>
        <v>0</v>
      </c>
      <c r="Z343" s="64">
        <f t="shared" si="1366"/>
        <v>0</v>
      </c>
      <c r="AA343" s="151"/>
      <c r="AB343" s="151"/>
      <c r="AC343" s="151"/>
      <c r="AD343" s="151"/>
      <c r="AE343" s="131"/>
      <c r="AF343" s="131"/>
      <c r="AG343" s="131"/>
      <c r="AH343" s="131"/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151"/>
      <c r="BH343" s="151"/>
      <c r="BI343" s="151"/>
      <c r="BJ343" s="151"/>
      <c r="BK343" s="151"/>
      <c r="BL343" s="151"/>
      <c r="BM343" s="151"/>
      <c r="BN343" s="326">
        <f t="shared" si="1695"/>
        <v>0</v>
      </c>
      <c r="BO343" s="327">
        <f t="shared" si="1696"/>
        <v>0</v>
      </c>
      <c r="BP343" s="326">
        <f t="shared" si="1697"/>
        <v>0</v>
      </c>
      <c r="BQ343" s="326">
        <f t="shared" si="1698"/>
        <v>0</v>
      </c>
      <c r="BR343" s="326">
        <f t="shared" si="1699"/>
        <v>0</v>
      </c>
      <c r="BS343" s="326">
        <f t="shared" si="1700"/>
        <v>0</v>
      </c>
      <c r="BT343" s="326">
        <f t="shared" si="1701"/>
        <v>0</v>
      </c>
      <c r="BU343" s="326">
        <f t="shared" si="1702"/>
        <v>0</v>
      </c>
      <c r="BV343" s="326">
        <f t="shared" si="1703"/>
        <v>0</v>
      </c>
      <c r="BW343" s="326">
        <f t="shared" si="1704"/>
        <v>0</v>
      </c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</row>
    <row r="344" spans="1:85" ht="15.75" customHeight="1">
      <c r="A344" s="52"/>
      <c r="B344" s="66"/>
      <c r="C344" s="54" t="s">
        <v>629</v>
      </c>
      <c r="D344" s="84" t="s">
        <v>630</v>
      </c>
      <c r="E344" s="96">
        <v>100000</v>
      </c>
      <c r="F344" s="96">
        <v>0</v>
      </c>
      <c r="G344" s="56">
        <f t="shared" si="1688"/>
        <v>100000</v>
      </c>
      <c r="H344" s="56"/>
      <c r="I344" s="57">
        <f t="shared" si="1497"/>
        <v>0</v>
      </c>
      <c r="J344" s="57">
        <f t="shared" si="1498"/>
        <v>0</v>
      </c>
      <c r="K344" s="149"/>
      <c r="L344" s="149"/>
      <c r="M344" s="151"/>
      <c r="N344" s="151"/>
      <c r="O344" s="61">
        <f t="shared" ref="O344:Q344" si="1714">AA344+AD344+AG344+AJ344+AM344+AP344+AS344+AV344+AY344+BB344+BE344+BH344</f>
        <v>0</v>
      </c>
      <c r="P344" s="61">
        <f t="shared" si="1714"/>
        <v>0</v>
      </c>
      <c r="Q344" s="61">
        <f t="shared" si="1714"/>
        <v>0</v>
      </c>
      <c r="R344" s="62">
        <f t="shared" ref="R344:T344" si="1715">IF(BK344=0,SUM(AA344+AD344+AG344+AJ344+AM344+AP344+AS344+AV344+AY344+BB344+BE344+BH344),BK344)</f>
        <v>0</v>
      </c>
      <c r="S344" s="62">
        <f t="shared" si="1715"/>
        <v>0</v>
      </c>
      <c r="T344" s="62">
        <f t="shared" si="1715"/>
        <v>0</v>
      </c>
      <c r="U344" s="63">
        <f t="shared" si="1691"/>
        <v>0</v>
      </c>
      <c r="V344" s="63">
        <f t="shared" si="1692"/>
        <v>0</v>
      </c>
      <c r="W344" s="63">
        <f t="shared" si="1693"/>
        <v>0</v>
      </c>
      <c r="X344" s="64">
        <f t="shared" ref="X344:Y344" si="1716">IF(O344&gt;0,O344/K344,0)</f>
        <v>0</v>
      </c>
      <c r="Y344" s="64">
        <f t="shared" si="1716"/>
        <v>0</v>
      </c>
      <c r="Z344" s="64">
        <f t="shared" si="1366"/>
        <v>0</v>
      </c>
      <c r="AA344" s="151"/>
      <c r="AB344" s="151"/>
      <c r="AC344" s="151"/>
      <c r="AD344" s="151"/>
      <c r="AE344" s="131"/>
      <c r="AF344" s="131"/>
      <c r="AG344" s="131"/>
      <c r="AH344" s="131"/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151"/>
      <c r="BH344" s="151"/>
      <c r="BI344" s="151"/>
      <c r="BJ344" s="151"/>
      <c r="BK344" s="151"/>
      <c r="BL344" s="151"/>
      <c r="BM344" s="151"/>
      <c r="BN344" s="326">
        <f t="shared" si="1695"/>
        <v>0</v>
      </c>
      <c r="BO344" s="327">
        <f t="shared" si="1696"/>
        <v>0</v>
      </c>
      <c r="BP344" s="326">
        <f t="shared" si="1697"/>
        <v>0</v>
      </c>
      <c r="BQ344" s="326">
        <f t="shared" si="1698"/>
        <v>0</v>
      </c>
      <c r="BR344" s="326">
        <f t="shared" si="1699"/>
        <v>0</v>
      </c>
      <c r="BS344" s="326">
        <f t="shared" si="1700"/>
        <v>0</v>
      </c>
      <c r="BT344" s="326">
        <f t="shared" si="1701"/>
        <v>0</v>
      </c>
      <c r="BU344" s="326">
        <f t="shared" si="1702"/>
        <v>0</v>
      </c>
      <c r="BV344" s="326">
        <f t="shared" si="1703"/>
        <v>0</v>
      </c>
      <c r="BW344" s="326">
        <f t="shared" si="1704"/>
        <v>0</v>
      </c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</row>
    <row r="345" spans="1:85" ht="15.75" customHeight="1">
      <c r="A345" s="86" t="s">
        <v>631</v>
      </c>
      <c r="B345" s="87" t="s">
        <v>632</v>
      </c>
      <c r="C345" s="54" t="s">
        <v>629</v>
      </c>
      <c r="D345" s="84" t="s">
        <v>633</v>
      </c>
      <c r="E345" s="96"/>
      <c r="F345" s="96"/>
      <c r="G345" s="56">
        <f t="shared" si="1688"/>
        <v>0</v>
      </c>
      <c r="H345" s="56"/>
      <c r="I345" s="57">
        <f t="shared" si="1497"/>
        <v>0</v>
      </c>
      <c r="J345" s="57">
        <f t="shared" si="1498"/>
        <v>0</v>
      </c>
      <c r="K345" s="149">
        <f>952-952</f>
        <v>0</v>
      </c>
      <c r="L345" s="149">
        <v>4199.2</v>
      </c>
      <c r="M345" s="151"/>
      <c r="N345" s="151"/>
      <c r="O345" s="61">
        <f t="shared" ref="O345:Q345" si="1717">AA345+AD345+AG345+AJ345+AM345+AP345+AS345+AV345+AY345+BB345+BE345+BH345</f>
        <v>0</v>
      </c>
      <c r="P345" s="61">
        <f t="shared" si="1717"/>
        <v>4199.2</v>
      </c>
      <c r="Q345" s="61">
        <f t="shared" si="1717"/>
        <v>0</v>
      </c>
      <c r="R345" s="62">
        <f t="shared" ref="R345:T345" si="1718">IF(BK345=0,SUM(AA345+AD345+AG345+AJ345+AM345+AP345+AS345+AV345+AY345+BB345+BE345+BH345),BK345)</f>
        <v>0</v>
      </c>
      <c r="S345" s="62">
        <f t="shared" si="1718"/>
        <v>4199.2</v>
      </c>
      <c r="T345" s="62">
        <f t="shared" si="1718"/>
        <v>0</v>
      </c>
      <c r="U345" s="63">
        <f t="shared" si="1691"/>
        <v>0</v>
      </c>
      <c r="V345" s="63">
        <f t="shared" si="1692"/>
        <v>0</v>
      </c>
      <c r="W345" s="63">
        <f t="shared" si="1693"/>
        <v>0</v>
      </c>
      <c r="X345" s="64">
        <f t="shared" ref="X345:Y345" si="1719">IF(O345&gt;0,O345/K345,0)</f>
        <v>0</v>
      </c>
      <c r="Y345" s="64">
        <f t="shared" si="1719"/>
        <v>1</v>
      </c>
      <c r="Z345" s="64">
        <f t="shared" si="1366"/>
        <v>0</v>
      </c>
      <c r="AA345" s="151"/>
      <c r="AB345" s="151"/>
      <c r="AC345" s="151"/>
      <c r="AD345" s="151"/>
      <c r="AE345" s="131">
        <v>4199.2</v>
      </c>
      <c r="AF345" s="131"/>
      <c r="AG345" s="131"/>
      <c r="AH345" s="131"/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  <c r="BI345" s="151"/>
      <c r="BJ345" s="151"/>
      <c r="BK345" s="151"/>
      <c r="BL345" s="151"/>
      <c r="BM345" s="151"/>
      <c r="BN345" s="326">
        <f t="shared" si="1695"/>
        <v>0</v>
      </c>
      <c r="BO345" s="327">
        <f t="shared" si="1696"/>
        <v>0</v>
      </c>
      <c r="BP345" s="326">
        <f t="shared" si="1697"/>
        <v>0</v>
      </c>
      <c r="BQ345" s="326">
        <f t="shared" si="1698"/>
        <v>0</v>
      </c>
      <c r="BR345" s="326">
        <f t="shared" si="1699"/>
        <v>0</v>
      </c>
      <c r="BS345" s="326">
        <f t="shared" si="1700"/>
        <v>0</v>
      </c>
      <c r="BT345" s="326">
        <f t="shared" si="1701"/>
        <v>0</v>
      </c>
      <c r="BU345" s="326">
        <f t="shared" si="1702"/>
        <v>0</v>
      </c>
      <c r="BV345" s="326">
        <f t="shared" si="1703"/>
        <v>0</v>
      </c>
      <c r="BW345" s="326">
        <f t="shared" si="1704"/>
        <v>0</v>
      </c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</row>
    <row r="346" spans="1:85" ht="15.75" customHeight="1">
      <c r="A346" s="102" t="s">
        <v>634</v>
      </c>
      <c r="B346" s="53" t="s">
        <v>635</v>
      </c>
      <c r="C346" s="54" t="s">
        <v>629</v>
      </c>
      <c r="D346" s="84" t="s">
        <v>636</v>
      </c>
      <c r="E346" s="96"/>
      <c r="F346" s="96"/>
      <c r="G346" s="56">
        <f t="shared" si="1688"/>
        <v>0</v>
      </c>
      <c r="H346" s="56"/>
      <c r="I346" s="57">
        <f t="shared" si="1497"/>
        <v>0</v>
      </c>
      <c r="J346" s="57">
        <f t="shared" si="1498"/>
        <v>0</v>
      </c>
      <c r="K346" s="149">
        <v>2960</v>
      </c>
      <c r="L346" s="149">
        <v>45612</v>
      </c>
      <c r="M346" s="151"/>
      <c r="N346" s="151"/>
      <c r="O346" s="61">
        <f t="shared" ref="O346:Q346" si="1720">AA346+AD346+AG346+AJ346+AM346+AP346+AS346+AV346+AY346+BB346+BE346+BH346</f>
        <v>2960</v>
      </c>
      <c r="P346" s="61">
        <f t="shared" si="1720"/>
        <v>45612</v>
      </c>
      <c r="Q346" s="61">
        <f t="shared" si="1720"/>
        <v>0</v>
      </c>
      <c r="R346" s="62">
        <f t="shared" ref="R346:T346" si="1721">IF(BK346=0,SUM(AA346+AD346+AG346+AJ346+AM346+AP346+AS346+AV346+AY346+BB346+BE346+BH346),BK346)</f>
        <v>2960</v>
      </c>
      <c r="S346" s="62">
        <f t="shared" si="1721"/>
        <v>45612</v>
      </c>
      <c r="T346" s="62">
        <f t="shared" si="1721"/>
        <v>0</v>
      </c>
      <c r="U346" s="63">
        <f t="shared" si="1691"/>
        <v>0</v>
      </c>
      <c r="V346" s="63">
        <f t="shared" si="1692"/>
        <v>0</v>
      </c>
      <c r="W346" s="63">
        <f t="shared" si="1693"/>
        <v>0</v>
      </c>
      <c r="X346" s="64">
        <f t="shared" ref="X346:Y346" si="1722">IF(O346&gt;0,O346/K346,0)</f>
        <v>1</v>
      </c>
      <c r="Y346" s="64">
        <f t="shared" si="1722"/>
        <v>1</v>
      </c>
      <c r="Z346" s="64">
        <f t="shared" si="1366"/>
        <v>0</v>
      </c>
      <c r="AA346" s="151"/>
      <c r="AB346" s="151">
        <v>15928</v>
      </c>
      <c r="AC346" s="151"/>
      <c r="AD346" s="151"/>
      <c r="AE346" s="131"/>
      <c r="AF346" s="131"/>
      <c r="AG346" s="131">
        <f>1480+1480</f>
        <v>2960</v>
      </c>
      <c r="AH346" s="151">
        <v>29684</v>
      </c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151"/>
      <c r="BH346" s="151"/>
      <c r="BI346" s="151"/>
      <c r="BJ346" s="151"/>
      <c r="BK346" s="151"/>
      <c r="BL346" s="151"/>
      <c r="BM346" s="151"/>
      <c r="BN346" s="326">
        <f t="shared" si="1695"/>
        <v>2960</v>
      </c>
      <c r="BO346" s="327">
        <f t="shared" si="1696"/>
        <v>0</v>
      </c>
      <c r="BP346" s="326">
        <f t="shared" si="1697"/>
        <v>2960</v>
      </c>
      <c r="BQ346" s="326">
        <f t="shared" si="1698"/>
        <v>0</v>
      </c>
      <c r="BR346" s="326">
        <f t="shared" si="1699"/>
        <v>0</v>
      </c>
      <c r="BS346" s="326">
        <f t="shared" si="1700"/>
        <v>0</v>
      </c>
      <c r="BT346" s="326">
        <f t="shared" si="1701"/>
        <v>0</v>
      </c>
      <c r="BU346" s="326">
        <f t="shared" si="1702"/>
        <v>2960</v>
      </c>
      <c r="BV346" s="326">
        <f t="shared" si="1703"/>
        <v>0</v>
      </c>
      <c r="BW346" s="326">
        <f t="shared" si="1704"/>
        <v>2960</v>
      </c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</row>
    <row r="347" spans="1:85" ht="15.75" customHeight="1">
      <c r="A347" s="86" t="s">
        <v>637</v>
      </c>
      <c r="B347" s="53"/>
      <c r="C347" s="54" t="s">
        <v>629</v>
      </c>
      <c r="D347" s="84" t="s">
        <v>636</v>
      </c>
      <c r="E347" s="96"/>
      <c r="F347" s="96"/>
      <c r="G347" s="56">
        <f t="shared" ref="G347:G351" si="1723">E347-F347</f>
        <v>0</v>
      </c>
      <c r="H347" s="56"/>
      <c r="I347" s="57">
        <f t="shared" ref="I347:I351" si="1724">IF(G347&gt;0,K347/G347,0)</f>
        <v>0</v>
      </c>
      <c r="J347" s="57">
        <f t="shared" ref="J347:J351" si="1725">IF(G347&gt;0,O347/G347,0)</f>
        <v>0</v>
      </c>
      <c r="K347" s="149">
        <v>2220</v>
      </c>
      <c r="L347" s="149"/>
      <c r="M347" s="151"/>
      <c r="N347" s="151"/>
      <c r="O347" s="61">
        <f t="shared" ref="O347:Q347" si="1726">AA347+AD347+AG347+AJ347+AM347+AP347+AS347+AV347+AY347+BB347+BE347+BH347</f>
        <v>2220</v>
      </c>
      <c r="P347" s="61">
        <f t="shared" si="1726"/>
        <v>0</v>
      </c>
      <c r="Q347" s="61">
        <f t="shared" si="1726"/>
        <v>0</v>
      </c>
      <c r="R347" s="62">
        <f t="shared" ref="R347:T347" si="1727">IF(BK347=0,SUM(AA347+AD347+AG347+AJ347+AM347+AP347+AS347+AV347+AY347+BB347+BE347+BH347),BK347)</f>
        <v>2220</v>
      </c>
      <c r="S347" s="62">
        <f t="shared" si="1727"/>
        <v>0</v>
      </c>
      <c r="T347" s="62">
        <f t="shared" si="1727"/>
        <v>0</v>
      </c>
      <c r="U347" s="63">
        <f t="shared" si="1691"/>
        <v>0</v>
      </c>
      <c r="V347" s="63">
        <f t="shared" si="1692"/>
        <v>0</v>
      </c>
      <c r="W347" s="63">
        <f t="shared" si="1693"/>
        <v>0</v>
      </c>
      <c r="X347" s="64">
        <f t="shared" ref="X347:Y347" si="1728">IF(O347&gt;0,O347/K347,0)</f>
        <v>1</v>
      </c>
      <c r="Y347" s="64">
        <f t="shared" si="1728"/>
        <v>0</v>
      </c>
      <c r="Z347" s="64">
        <f t="shared" si="1366"/>
        <v>0</v>
      </c>
      <c r="AA347" s="151"/>
      <c r="AB347" s="151"/>
      <c r="AC347" s="151"/>
      <c r="AD347" s="151"/>
      <c r="AE347" s="131"/>
      <c r="AF347" s="131"/>
      <c r="AG347" s="131">
        <v>2220</v>
      </c>
      <c r="AH347" s="131"/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  <c r="BI347" s="151"/>
      <c r="BJ347" s="151"/>
      <c r="BK347" s="151"/>
      <c r="BL347" s="151"/>
      <c r="BM347" s="151"/>
      <c r="BN347" s="326">
        <f t="shared" si="1695"/>
        <v>2220</v>
      </c>
      <c r="BO347" s="327">
        <f t="shared" si="1696"/>
        <v>0</v>
      </c>
      <c r="BP347" s="326">
        <f t="shared" si="1697"/>
        <v>2220</v>
      </c>
      <c r="BQ347" s="326">
        <f t="shared" si="1698"/>
        <v>0</v>
      </c>
      <c r="BR347" s="326">
        <f t="shared" si="1699"/>
        <v>0</v>
      </c>
      <c r="BS347" s="326">
        <f t="shared" si="1700"/>
        <v>0</v>
      </c>
      <c r="BT347" s="326">
        <f t="shared" si="1701"/>
        <v>0</v>
      </c>
      <c r="BU347" s="326">
        <f t="shared" si="1702"/>
        <v>2220</v>
      </c>
      <c r="BV347" s="326">
        <f t="shared" si="1703"/>
        <v>0</v>
      </c>
      <c r="BW347" s="326">
        <f t="shared" si="1704"/>
        <v>2220</v>
      </c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</row>
    <row r="348" spans="1:85" ht="15.75" customHeight="1">
      <c r="A348" s="86" t="s">
        <v>638</v>
      </c>
      <c r="B348" s="87" t="s">
        <v>639</v>
      </c>
      <c r="C348" s="54" t="s">
        <v>629</v>
      </c>
      <c r="D348" s="84" t="s">
        <v>640</v>
      </c>
      <c r="E348" s="96"/>
      <c r="F348" s="96"/>
      <c r="G348" s="56">
        <f t="shared" si="1723"/>
        <v>0</v>
      </c>
      <c r="H348" s="56"/>
      <c r="I348" s="57">
        <f t="shared" si="1724"/>
        <v>0</v>
      </c>
      <c r="J348" s="57">
        <f t="shared" si="1725"/>
        <v>0</v>
      </c>
      <c r="K348" s="149">
        <v>1848</v>
      </c>
      <c r="L348" s="149">
        <v>10096.6</v>
      </c>
      <c r="M348" s="151"/>
      <c r="N348" s="151"/>
      <c r="O348" s="61">
        <f t="shared" ref="O348:Q348" si="1729">AA348+AD348+AG348+AJ348+AM348+AP348+AS348+AV348+AY348+BB348+BE348+BH348</f>
        <v>1848</v>
      </c>
      <c r="P348" s="61">
        <f t="shared" si="1729"/>
        <v>10096.6</v>
      </c>
      <c r="Q348" s="61">
        <f t="shared" si="1729"/>
        <v>0</v>
      </c>
      <c r="R348" s="62">
        <f t="shared" ref="R348:T348" si="1730">IF(BK348=0,SUM(AA348+AD348+AG348+AJ348+AM348+AP348+AS348+AV348+AY348+BB348+BE348+BH348),BK348)</f>
        <v>1848</v>
      </c>
      <c r="S348" s="62">
        <f t="shared" si="1730"/>
        <v>10096.6</v>
      </c>
      <c r="T348" s="62">
        <f t="shared" si="1730"/>
        <v>0</v>
      </c>
      <c r="U348" s="63">
        <f t="shared" si="1691"/>
        <v>0</v>
      </c>
      <c r="V348" s="63">
        <f t="shared" si="1692"/>
        <v>0</v>
      </c>
      <c r="W348" s="63">
        <f t="shared" si="1693"/>
        <v>0</v>
      </c>
      <c r="X348" s="64">
        <f t="shared" ref="X348:Y348" si="1731">IF(O348&gt;0,O348/K348,0)</f>
        <v>1</v>
      </c>
      <c r="Y348" s="64">
        <f t="shared" si="1731"/>
        <v>1</v>
      </c>
      <c r="Z348" s="64">
        <f t="shared" si="1366"/>
        <v>0</v>
      </c>
      <c r="AA348" s="151"/>
      <c r="AB348" s="151">
        <v>10096.6</v>
      </c>
      <c r="AC348" s="151"/>
      <c r="AD348" s="151"/>
      <c r="AE348" s="131"/>
      <c r="AF348" s="131"/>
      <c r="AG348" s="199">
        <f>1848</f>
        <v>1848</v>
      </c>
      <c r="AH348" s="131"/>
      <c r="AI348" s="151"/>
      <c r="AJ348" s="151"/>
      <c r="AK348" s="151"/>
      <c r="AL348" s="151"/>
      <c r="AM348" s="151"/>
      <c r="AN348" s="151"/>
      <c r="AO348" s="151"/>
      <c r="AP348" s="151"/>
      <c r="AQ348" s="151"/>
      <c r="AR348" s="151"/>
      <c r="AS348" s="151"/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151"/>
      <c r="BH348" s="151"/>
      <c r="BI348" s="151"/>
      <c r="BJ348" s="151"/>
      <c r="BK348" s="151"/>
      <c r="BL348" s="151"/>
      <c r="BM348" s="151"/>
      <c r="BN348" s="326">
        <f t="shared" si="1695"/>
        <v>1848</v>
      </c>
      <c r="BO348" s="327">
        <f t="shared" si="1696"/>
        <v>0</v>
      </c>
      <c r="BP348" s="326">
        <f t="shared" si="1697"/>
        <v>1848</v>
      </c>
      <c r="BQ348" s="326">
        <f t="shared" si="1698"/>
        <v>0</v>
      </c>
      <c r="BR348" s="326">
        <f t="shared" si="1699"/>
        <v>0</v>
      </c>
      <c r="BS348" s="326">
        <f t="shared" si="1700"/>
        <v>0</v>
      </c>
      <c r="BT348" s="326">
        <f t="shared" si="1701"/>
        <v>0</v>
      </c>
      <c r="BU348" s="326">
        <f t="shared" si="1702"/>
        <v>1848</v>
      </c>
      <c r="BV348" s="326">
        <f t="shared" si="1703"/>
        <v>0</v>
      </c>
      <c r="BW348" s="326">
        <f t="shared" si="1704"/>
        <v>1848</v>
      </c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</row>
    <row r="349" spans="1:85" ht="15.75" customHeight="1">
      <c r="A349" s="86"/>
      <c r="B349" s="88" t="s">
        <v>641</v>
      </c>
      <c r="C349" s="54" t="s">
        <v>629</v>
      </c>
      <c r="D349" s="84" t="s">
        <v>642</v>
      </c>
      <c r="E349" s="96"/>
      <c r="F349" s="96"/>
      <c r="G349" s="56">
        <f t="shared" si="1723"/>
        <v>0</v>
      </c>
      <c r="H349" s="56"/>
      <c r="I349" s="57">
        <f t="shared" si="1724"/>
        <v>0</v>
      </c>
      <c r="J349" s="57">
        <f t="shared" si="1725"/>
        <v>0</v>
      </c>
      <c r="K349" s="149"/>
      <c r="L349" s="149">
        <v>7280</v>
      </c>
      <c r="M349" s="151"/>
      <c r="N349" s="151"/>
      <c r="O349" s="61">
        <f t="shared" ref="O349:Q349" si="1732">AA349+AD349+AG349+AJ349+AM349+AP349+AS349+AV349+AY349+BB349+BE349+BH349</f>
        <v>0</v>
      </c>
      <c r="P349" s="61">
        <f t="shared" si="1732"/>
        <v>7280</v>
      </c>
      <c r="Q349" s="61">
        <f t="shared" si="1732"/>
        <v>0</v>
      </c>
      <c r="R349" s="62">
        <f t="shared" ref="R349:T349" si="1733">IF(BK349=0,SUM(AA349+AD349+AG349+AJ349+AM349+AP349+AS349+AV349+AY349+BB349+BE349+BH349),BK349)</f>
        <v>0</v>
      </c>
      <c r="S349" s="62">
        <f t="shared" si="1733"/>
        <v>7280</v>
      </c>
      <c r="T349" s="62">
        <f t="shared" si="1733"/>
        <v>0</v>
      </c>
      <c r="U349" s="63">
        <f t="shared" si="1691"/>
        <v>0</v>
      </c>
      <c r="V349" s="63">
        <f t="shared" si="1692"/>
        <v>0</v>
      </c>
      <c r="W349" s="63">
        <f t="shared" si="1693"/>
        <v>0</v>
      </c>
      <c r="X349" s="64">
        <f t="shared" ref="X349:Y349" si="1734">IF(O349&gt;0,O349/K349,0)</f>
        <v>0</v>
      </c>
      <c r="Y349" s="64">
        <f t="shared" si="1734"/>
        <v>1</v>
      </c>
      <c r="Z349" s="64">
        <f t="shared" si="1366"/>
        <v>0</v>
      </c>
      <c r="AA349" s="151"/>
      <c r="AB349" s="151">
        <v>7280</v>
      </c>
      <c r="AC349" s="151"/>
      <c r="AD349" s="151"/>
      <c r="AE349" s="131"/>
      <c r="AF349" s="131"/>
      <c r="AG349" s="131"/>
      <c r="AH349" s="131"/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  <c r="BI349" s="151"/>
      <c r="BJ349" s="151"/>
      <c r="BK349" s="151"/>
      <c r="BL349" s="151"/>
      <c r="BM349" s="151"/>
      <c r="BN349" s="326">
        <f t="shared" si="1695"/>
        <v>0</v>
      </c>
      <c r="BO349" s="327">
        <f t="shared" si="1696"/>
        <v>0</v>
      </c>
      <c r="BP349" s="326">
        <f t="shared" si="1697"/>
        <v>0</v>
      </c>
      <c r="BQ349" s="326">
        <f t="shared" si="1698"/>
        <v>0</v>
      </c>
      <c r="BR349" s="326">
        <f t="shared" si="1699"/>
        <v>0</v>
      </c>
      <c r="BS349" s="326">
        <f t="shared" si="1700"/>
        <v>0</v>
      </c>
      <c r="BT349" s="326">
        <f t="shared" si="1701"/>
        <v>0</v>
      </c>
      <c r="BU349" s="326">
        <f t="shared" si="1702"/>
        <v>0</v>
      </c>
      <c r="BV349" s="326">
        <f t="shared" si="1703"/>
        <v>0</v>
      </c>
      <c r="BW349" s="326">
        <f t="shared" si="1704"/>
        <v>0</v>
      </c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</row>
    <row r="350" spans="1:85" ht="15.75" customHeight="1">
      <c r="A350" s="200" t="s">
        <v>643</v>
      </c>
      <c r="B350" s="87" t="s">
        <v>644</v>
      </c>
      <c r="C350" s="54" t="s">
        <v>629</v>
      </c>
      <c r="D350" s="84" t="s">
        <v>645</v>
      </c>
      <c r="E350" s="96"/>
      <c r="F350" s="96"/>
      <c r="G350" s="56">
        <f t="shared" si="1723"/>
        <v>0</v>
      </c>
      <c r="H350" s="56"/>
      <c r="I350" s="57">
        <f t="shared" si="1724"/>
        <v>0</v>
      </c>
      <c r="J350" s="57">
        <f t="shared" si="1725"/>
        <v>0</v>
      </c>
      <c r="K350" s="149">
        <v>4800</v>
      </c>
      <c r="L350" s="149">
        <v>2964</v>
      </c>
      <c r="M350" s="151"/>
      <c r="N350" s="151"/>
      <c r="O350" s="61">
        <f t="shared" ref="O350:Q350" si="1735">AA350+AD350+AG350+AJ350+AM350+AP350+AS350+AV350+AY350+BB350+BE350+BH350</f>
        <v>4800</v>
      </c>
      <c r="P350" s="61">
        <f t="shared" si="1735"/>
        <v>2964</v>
      </c>
      <c r="Q350" s="61">
        <f t="shared" si="1735"/>
        <v>0</v>
      </c>
      <c r="R350" s="62">
        <f t="shared" ref="R350:T350" si="1736">IF(BK350=0,SUM(AA350+AD350+AG350+AJ350+AM350+AP350+AS350+AV350+AY350+BB350+BE350+BH350),BK350)</f>
        <v>4800</v>
      </c>
      <c r="S350" s="62">
        <f t="shared" si="1736"/>
        <v>2964</v>
      </c>
      <c r="T350" s="62">
        <f t="shared" si="1736"/>
        <v>0</v>
      </c>
      <c r="U350" s="63">
        <f t="shared" si="1691"/>
        <v>0</v>
      </c>
      <c r="V350" s="63">
        <f t="shared" si="1692"/>
        <v>0</v>
      </c>
      <c r="W350" s="63">
        <f t="shared" si="1693"/>
        <v>0</v>
      </c>
      <c r="X350" s="64">
        <f t="shared" ref="X350:Y350" si="1737">IF(O350&gt;0,O350/K350,0)</f>
        <v>1</v>
      </c>
      <c r="Y350" s="64">
        <f t="shared" si="1737"/>
        <v>1</v>
      </c>
      <c r="Z350" s="64">
        <f t="shared" si="1366"/>
        <v>0</v>
      </c>
      <c r="AA350" s="151"/>
      <c r="AB350" s="151">
        <v>2964</v>
      </c>
      <c r="AC350" s="151"/>
      <c r="AD350" s="151"/>
      <c r="AE350" s="131"/>
      <c r="AF350" s="131"/>
      <c r="AG350" s="131">
        <v>4800</v>
      </c>
      <c r="AH350" s="131"/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  <c r="BI350" s="151"/>
      <c r="BJ350" s="151"/>
      <c r="BK350" s="151"/>
      <c r="BL350" s="151"/>
      <c r="BM350" s="151"/>
      <c r="BN350" s="326">
        <f t="shared" si="1695"/>
        <v>4800</v>
      </c>
      <c r="BO350" s="327">
        <f t="shared" si="1696"/>
        <v>0</v>
      </c>
      <c r="BP350" s="326">
        <f t="shared" si="1697"/>
        <v>4800</v>
      </c>
      <c r="BQ350" s="326">
        <f t="shared" si="1698"/>
        <v>0</v>
      </c>
      <c r="BR350" s="326">
        <f t="shared" si="1699"/>
        <v>0</v>
      </c>
      <c r="BS350" s="326">
        <f t="shared" si="1700"/>
        <v>0</v>
      </c>
      <c r="BT350" s="326">
        <f t="shared" si="1701"/>
        <v>0</v>
      </c>
      <c r="BU350" s="326">
        <f t="shared" si="1702"/>
        <v>4800</v>
      </c>
      <c r="BV350" s="326">
        <f t="shared" si="1703"/>
        <v>0</v>
      </c>
      <c r="BW350" s="326">
        <f t="shared" si="1704"/>
        <v>4800</v>
      </c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</row>
    <row r="351" spans="1:85" ht="15.75" customHeight="1">
      <c r="A351" s="73" t="s">
        <v>646</v>
      </c>
      <c r="B351" s="156"/>
      <c r="C351" s="54" t="s">
        <v>132</v>
      </c>
      <c r="D351" s="84" t="s">
        <v>647</v>
      </c>
      <c r="E351" s="96"/>
      <c r="F351" s="96"/>
      <c r="G351" s="56">
        <f t="shared" si="1723"/>
        <v>0</v>
      </c>
      <c r="H351" s="56"/>
      <c r="I351" s="57">
        <f t="shared" si="1724"/>
        <v>0</v>
      </c>
      <c r="J351" s="57">
        <f t="shared" si="1725"/>
        <v>0</v>
      </c>
      <c r="K351" s="149">
        <v>155040</v>
      </c>
      <c r="L351" s="149"/>
      <c r="M351" s="151"/>
      <c r="N351" s="151"/>
      <c r="O351" s="61">
        <f t="shared" ref="O351:Q351" si="1738">AA351+AD351+AG351+AJ351+AM351+AP351+AS351+AV351+AY351+BB351+BE351+BH351</f>
        <v>33615</v>
      </c>
      <c r="P351" s="61">
        <f t="shared" si="1738"/>
        <v>0</v>
      </c>
      <c r="Q351" s="61">
        <f t="shared" si="1738"/>
        <v>0</v>
      </c>
      <c r="R351" s="62">
        <f t="shared" ref="R351:T351" si="1739">IF(BK351=0,SUM(AA351+AD351+AG351+AJ351+AM351+AP351+AS351+AV351+AY351+BB351+BE351+BH351),BK351)</f>
        <v>33615</v>
      </c>
      <c r="S351" s="62">
        <f t="shared" si="1739"/>
        <v>0</v>
      </c>
      <c r="T351" s="62">
        <f t="shared" si="1739"/>
        <v>0</v>
      </c>
      <c r="U351" s="63">
        <f t="shared" si="1691"/>
        <v>121425</v>
      </c>
      <c r="V351" s="63">
        <f t="shared" si="1692"/>
        <v>0</v>
      </c>
      <c r="W351" s="63">
        <f t="shared" si="1693"/>
        <v>0</v>
      </c>
      <c r="X351" s="64">
        <f t="shared" ref="X351:Y351" si="1740">IF(O351&gt;0,O351/K351,0)</f>
        <v>0.21681501547987617</v>
      </c>
      <c r="Y351" s="64">
        <f t="shared" si="1740"/>
        <v>0</v>
      </c>
      <c r="Z351" s="64">
        <f t="shared" si="1366"/>
        <v>0</v>
      </c>
      <c r="AA351" s="151"/>
      <c r="AB351" s="151"/>
      <c r="AC351" s="151"/>
      <c r="AD351" s="151"/>
      <c r="AE351" s="131"/>
      <c r="AF351" s="131"/>
      <c r="AG351" s="131">
        <v>33615</v>
      </c>
      <c r="AH351" s="131"/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  <c r="BI351" s="151"/>
      <c r="BJ351" s="151"/>
      <c r="BK351" s="151"/>
      <c r="BL351" s="151"/>
      <c r="BM351" s="151"/>
      <c r="BN351" s="326">
        <f t="shared" si="1695"/>
        <v>33615</v>
      </c>
      <c r="BO351" s="327">
        <f t="shared" si="1696"/>
        <v>0</v>
      </c>
      <c r="BP351" s="326">
        <f t="shared" si="1697"/>
        <v>33615</v>
      </c>
      <c r="BQ351" s="326">
        <f t="shared" si="1698"/>
        <v>121425</v>
      </c>
      <c r="BR351" s="326">
        <f t="shared" si="1699"/>
        <v>0</v>
      </c>
      <c r="BS351" s="326">
        <f t="shared" si="1700"/>
        <v>121425</v>
      </c>
      <c r="BT351" s="326">
        <f t="shared" si="1701"/>
        <v>0</v>
      </c>
      <c r="BU351" s="326">
        <f t="shared" si="1702"/>
        <v>33615</v>
      </c>
      <c r="BV351" s="326">
        <f t="shared" si="1703"/>
        <v>121425</v>
      </c>
      <c r="BW351" s="326">
        <f t="shared" si="1704"/>
        <v>33615</v>
      </c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</row>
    <row r="352" spans="1:85" ht="15.75" customHeight="1">
      <c r="A352" s="73"/>
      <c r="B352" s="66"/>
      <c r="C352" s="54" t="s">
        <v>648</v>
      </c>
      <c r="D352" s="84" t="s">
        <v>649</v>
      </c>
      <c r="E352" s="96">
        <v>15000</v>
      </c>
      <c r="F352" s="96"/>
      <c r="G352" s="56">
        <f t="shared" ref="G352:G368" si="1741">E352-F352</f>
        <v>15000</v>
      </c>
      <c r="H352" s="56"/>
      <c r="I352" s="57">
        <f t="shared" ref="I352:I368" si="1742">IF(G352&gt;0,K352/G352,0)</f>
        <v>0</v>
      </c>
      <c r="J352" s="57">
        <f t="shared" ref="J352:J368" si="1743">IF(G352&gt;0,O352/G352,0)</f>
        <v>0</v>
      </c>
      <c r="K352" s="149"/>
      <c r="L352" s="149"/>
      <c r="M352" s="151"/>
      <c r="N352" s="151"/>
      <c r="O352" s="61">
        <f t="shared" ref="O352:Q352" si="1744">AA352+AD352+AG352+AJ352+AM352+AP352+AS352+AV352+AY352+BB352+BE352+BH352</f>
        <v>0</v>
      </c>
      <c r="P352" s="61">
        <f t="shared" si="1744"/>
        <v>0</v>
      </c>
      <c r="Q352" s="61">
        <f t="shared" si="1744"/>
        <v>0</v>
      </c>
      <c r="R352" s="62">
        <f t="shared" ref="R352:T352" si="1745">IF(BK352=0,SUM(AA352+AD352+AG352+AJ352+AM352+AP352+AS352+AV352+AY352+BB352+BE352+BH352),BK352)</f>
        <v>0</v>
      </c>
      <c r="S352" s="62">
        <f t="shared" si="1745"/>
        <v>0</v>
      </c>
      <c r="T352" s="62">
        <f t="shared" si="1745"/>
        <v>0</v>
      </c>
      <c r="U352" s="63">
        <f t="shared" si="1691"/>
        <v>0</v>
      </c>
      <c r="V352" s="63">
        <f t="shared" si="1692"/>
        <v>0</v>
      </c>
      <c r="W352" s="63">
        <f t="shared" si="1693"/>
        <v>0</v>
      </c>
      <c r="X352" s="64">
        <f t="shared" ref="X352:Y352" si="1746">IF(O352&gt;0,O352/K352,0)</f>
        <v>0</v>
      </c>
      <c r="Y352" s="64">
        <f t="shared" si="1746"/>
        <v>0</v>
      </c>
      <c r="Z352" s="64">
        <f t="shared" si="1366"/>
        <v>0</v>
      </c>
      <c r="AA352" s="151"/>
      <c r="AB352" s="151"/>
      <c r="AC352" s="151"/>
      <c r="AD352" s="151"/>
      <c r="AE352" s="131"/>
      <c r="AF352" s="131"/>
      <c r="AG352" s="131"/>
      <c r="AH352" s="131"/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151"/>
      <c r="BH352" s="151"/>
      <c r="BI352" s="151"/>
      <c r="BJ352" s="151"/>
      <c r="BK352" s="151"/>
      <c r="BL352" s="151"/>
      <c r="BM352" s="151"/>
      <c r="BN352" s="326">
        <f t="shared" si="1695"/>
        <v>0</v>
      </c>
      <c r="BO352" s="327">
        <f t="shared" si="1696"/>
        <v>0</v>
      </c>
      <c r="BP352" s="326">
        <f t="shared" si="1697"/>
        <v>0</v>
      </c>
      <c r="BQ352" s="326">
        <f t="shared" si="1698"/>
        <v>0</v>
      </c>
      <c r="BR352" s="326">
        <f t="shared" si="1699"/>
        <v>0</v>
      </c>
      <c r="BS352" s="326">
        <f t="shared" si="1700"/>
        <v>0</v>
      </c>
      <c r="BT352" s="326">
        <f t="shared" si="1701"/>
        <v>0</v>
      </c>
      <c r="BU352" s="326">
        <f t="shared" si="1702"/>
        <v>0</v>
      </c>
      <c r="BV352" s="326">
        <f t="shared" si="1703"/>
        <v>0</v>
      </c>
      <c r="BW352" s="326">
        <f t="shared" si="1704"/>
        <v>0</v>
      </c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</row>
    <row r="353" spans="1:85" ht="15.75" customHeight="1">
      <c r="A353" s="86"/>
      <c r="B353" s="87" t="s">
        <v>650</v>
      </c>
      <c r="C353" s="54" t="s">
        <v>648</v>
      </c>
      <c r="D353" s="84" t="s">
        <v>651</v>
      </c>
      <c r="E353" s="96"/>
      <c r="F353" s="96"/>
      <c r="G353" s="56">
        <f t="shared" si="1741"/>
        <v>0</v>
      </c>
      <c r="H353" s="56"/>
      <c r="I353" s="57">
        <f t="shared" si="1742"/>
        <v>0</v>
      </c>
      <c r="J353" s="57">
        <f t="shared" si="1743"/>
        <v>0</v>
      </c>
      <c r="K353" s="149"/>
      <c r="L353" s="149">
        <v>682.42</v>
      </c>
      <c r="M353" s="151"/>
      <c r="N353" s="151"/>
      <c r="O353" s="61">
        <f t="shared" ref="O353:Q353" si="1747">AA353+AD353+AG353+AJ353+AM353+AP353+AS353+AV353+AY353+BB353+BE353+BH353</f>
        <v>0</v>
      </c>
      <c r="P353" s="61">
        <f t="shared" si="1747"/>
        <v>682.42</v>
      </c>
      <c r="Q353" s="61">
        <f t="shared" si="1747"/>
        <v>0</v>
      </c>
      <c r="R353" s="62">
        <f t="shared" ref="R353:T353" si="1748">IF(BK353=0,SUM(AA353+AD353+AG353+AJ353+AM353+AP353+AS353+AV353+AY353+BB353+BE353+BH353),BK353)</f>
        <v>0</v>
      </c>
      <c r="S353" s="62">
        <f t="shared" si="1748"/>
        <v>682.42</v>
      </c>
      <c r="T353" s="62">
        <f t="shared" si="1748"/>
        <v>0</v>
      </c>
      <c r="U353" s="63">
        <f t="shared" si="1691"/>
        <v>0</v>
      </c>
      <c r="V353" s="63">
        <f t="shared" si="1692"/>
        <v>0</v>
      </c>
      <c r="W353" s="63">
        <f t="shared" si="1693"/>
        <v>0</v>
      </c>
      <c r="X353" s="64">
        <f t="shared" ref="X353:Y353" si="1749">IF(O353&gt;0,O353/K353,0)</f>
        <v>0</v>
      </c>
      <c r="Y353" s="64">
        <f t="shared" si="1749"/>
        <v>1</v>
      </c>
      <c r="Z353" s="64">
        <f t="shared" si="1366"/>
        <v>0</v>
      </c>
      <c r="AA353" s="151"/>
      <c r="AB353" s="151">
        <v>682.42</v>
      </c>
      <c r="AC353" s="151"/>
      <c r="AD353" s="151"/>
      <c r="AE353" s="131"/>
      <c r="AF353" s="131"/>
      <c r="AG353" s="131"/>
      <c r="AH353" s="131"/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151"/>
      <c r="BH353" s="151"/>
      <c r="BI353" s="151"/>
      <c r="BJ353" s="151"/>
      <c r="BK353" s="151"/>
      <c r="BL353" s="151"/>
      <c r="BM353" s="151"/>
      <c r="BN353" s="326">
        <f t="shared" si="1695"/>
        <v>0</v>
      </c>
      <c r="BO353" s="327">
        <f t="shared" si="1696"/>
        <v>0</v>
      </c>
      <c r="BP353" s="326">
        <f t="shared" si="1697"/>
        <v>0</v>
      </c>
      <c r="BQ353" s="326">
        <f t="shared" si="1698"/>
        <v>0</v>
      </c>
      <c r="BR353" s="326">
        <f t="shared" si="1699"/>
        <v>0</v>
      </c>
      <c r="BS353" s="326">
        <f t="shared" si="1700"/>
        <v>0</v>
      </c>
      <c r="BT353" s="326">
        <f t="shared" si="1701"/>
        <v>0</v>
      </c>
      <c r="BU353" s="326">
        <f t="shared" si="1702"/>
        <v>0</v>
      </c>
      <c r="BV353" s="326">
        <f t="shared" si="1703"/>
        <v>0</v>
      </c>
      <c r="BW353" s="326">
        <f t="shared" si="1704"/>
        <v>0</v>
      </c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</row>
    <row r="354" spans="1:85" ht="15.75" customHeight="1">
      <c r="A354" s="73"/>
      <c r="B354" s="66" t="s">
        <v>652</v>
      </c>
      <c r="C354" s="54" t="s">
        <v>421</v>
      </c>
      <c r="D354" s="84" t="s">
        <v>653</v>
      </c>
      <c r="E354" s="96">
        <v>40000</v>
      </c>
      <c r="F354" s="96"/>
      <c r="G354" s="56">
        <f t="shared" si="1741"/>
        <v>40000</v>
      </c>
      <c r="H354" s="56"/>
      <c r="I354" s="57">
        <f t="shared" si="1742"/>
        <v>0</v>
      </c>
      <c r="J354" s="57">
        <f t="shared" si="1743"/>
        <v>0</v>
      </c>
      <c r="K354" s="149"/>
      <c r="L354" s="149">
        <v>6857.41</v>
      </c>
      <c r="M354" s="151"/>
      <c r="N354" s="151"/>
      <c r="O354" s="61">
        <f t="shared" ref="O354:Q354" si="1750">AA354+AD354+AG354+AJ354+AM354+AP354+AS354+AV354+AY354+BB354+BE354+BH354</f>
        <v>0</v>
      </c>
      <c r="P354" s="61">
        <f t="shared" si="1750"/>
        <v>0</v>
      </c>
      <c r="Q354" s="61">
        <f t="shared" si="1750"/>
        <v>0</v>
      </c>
      <c r="R354" s="62">
        <f t="shared" ref="R354:T354" si="1751">IF(BK354=0,SUM(AA354+AD354+AG354+AJ354+AM354+AP354+AS354+AV354+AY354+BB354+BE354+BH354),BK354)</f>
        <v>0</v>
      </c>
      <c r="S354" s="62">
        <f t="shared" si="1751"/>
        <v>0</v>
      </c>
      <c r="T354" s="62">
        <f t="shared" si="1751"/>
        <v>0</v>
      </c>
      <c r="U354" s="63">
        <f t="shared" si="1691"/>
        <v>0</v>
      </c>
      <c r="V354" s="63">
        <f t="shared" si="1692"/>
        <v>6857.41</v>
      </c>
      <c r="W354" s="63">
        <f t="shared" si="1693"/>
        <v>0</v>
      </c>
      <c r="X354" s="64">
        <f t="shared" ref="X354:Y354" si="1752">IF(O354&gt;0,O354/K354,0)</f>
        <v>0</v>
      </c>
      <c r="Y354" s="64">
        <f t="shared" si="1752"/>
        <v>0</v>
      </c>
      <c r="Z354" s="64">
        <f t="shared" si="1366"/>
        <v>0</v>
      </c>
      <c r="AA354" s="151"/>
      <c r="AB354" s="151"/>
      <c r="AC354" s="151"/>
      <c r="AD354" s="151"/>
      <c r="AE354" s="131"/>
      <c r="AF354" s="131"/>
      <c r="AG354" s="131"/>
      <c r="AH354" s="131"/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151"/>
      <c r="BH354" s="151"/>
      <c r="BI354" s="151"/>
      <c r="BJ354" s="151"/>
      <c r="BK354" s="151"/>
      <c r="BL354" s="151"/>
      <c r="BM354" s="151"/>
      <c r="BN354" s="326">
        <f t="shared" ref="BN354:BN387" si="1753">IF(O354-BK354&gt;0,O354-BK354,0)</f>
        <v>0</v>
      </c>
      <c r="BO354" s="327">
        <f t="shared" ref="BO354:BO387" si="1754">IF(Q354-BM354&gt;0,Q354-BM354,0)</f>
        <v>0</v>
      </c>
      <c r="BP354" s="326">
        <f t="shared" ref="BP354:BP387" si="1755">IF(BN354+BO354&gt;0,BN354+BO354,0)</f>
        <v>0</v>
      </c>
      <c r="BQ354" s="326">
        <f t="shared" ref="BQ354:BQ387" si="1756">IF(U354=0,0,U354)</f>
        <v>0</v>
      </c>
      <c r="BR354" s="326">
        <f t="shared" ref="BR354:BR387" si="1757">IF(W354=0,0,W354)</f>
        <v>0</v>
      </c>
      <c r="BS354" s="326">
        <f t="shared" ref="BS354:BS387" si="1758">IF(BQ354+BR354&gt;0,BQ354+BR354,0)</f>
        <v>0</v>
      </c>
      <c r="BT354" s="326">
        <f t="shared" ref="BT354:BT387" si="1759">IF(V354&gt;0,V354,0)</f>
        <v>6857.41</v>
      </c>
      <c r="BU354" s="326">
        <f t="shared" ref="BU354:BU387" si="1760">IF(BP354=0,0,BP354)</f>
        <v>0</v>
      </c>
      <c r="BV354" s="326">
        <f t="shared" ref="BV354:BV387" si="1761">IF(BS354=0,0,BS354)</f>
        <v>0</v>
      </c>
      <c r="BW354" s="326">
        <f t="shared" ref="BW354:BW387" si="1762">IF(BP354+BT354&gt;0,BP354+BT354,0)</f>
        <v>6857.41</v>
      </c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</row>
    <row r="355" spans="1:85" ht="15.75" customHeight="1">
      <c r="A355" s="86"/>
      <c r="B355" s="87" t="s">
        <v>654</v>
      </c>
      <c r="C355" s="54" t="s">
        <v>421</v>
      </c>
      <c r="D355" s="84" t="s">
        <v>655</v>
      </c>
      <c r="E355" s="96"/>
      <c r="F355" s="96"/>
      <c r="G355" s="56">
        <f t="shared" si="1741"/>
        <v>0</v>
      </c>
      <c r="H355" s="56"/>
      <c r="I355" s="57">
        <f t="shared" si="1742"/>
        <v>0</v>
      </c>
      <c r="J355" s="57">
        <f t="shared" si="1743"/>
        <v>0</v>
      </c>
      <c r="K355" s="149"/>
      <c r="L355" s="149">
        <v>3275.19</v>
      </c>
      <c r="M355" s="151"/>
      <c r="N355" s="151"/>
      <c r="O355" s="61">
        <f t="shared" ref="O355:Q355" si="1763">AA355+AD355+AG355+AJ355+AM355+AP355+AS355+AV355+AY355+BB355+BE355+BH355</f>
        <v>0</v>
      </c>
      <c r="P355" s="61">
        <f t="shared" si="1763"/>
        <v>2187.0300000000002</v>
      </c>
      <c r="Q355" s="61">
        <f t="shared" si="1763"/>
        <v>0</v>
      </c>
      <c r="R355" s="62">
        <f t="shared" ref="R355:T355" si="1764">IF(BK355=0,SUM(AA355+AD355+AG355+AJ355+AM355+AP355+AS355+AV355+AY355+BB355+BE355+BH355),BK355)</f>
        <v>0</v>
      </c>
      <c r="S355" s="62">
        <f t="shared" si="1764"/>
        <v>2187.0300000000002</v>
      </c>
      <c r="T355" s="62">
        <f t="shared" si="1764"/>
        <v>0</v>
      </c>
      <c r="U355" s="63">
        <f t="shared" si="1691"/>
        <v>0</v>
      </c>
      <c r="V355" s="63">
        <f t="shared" si="1692"/>
        <v>1088.1599999999999</v>
      </c>
      <c r="W355" s="63">
        <f t="shared" si="1693"/>
        <v>0</v>
      </c>
      <c r="X355" s="64">
        <f t="shared" ref="X355:Y355" si="1765">IF(O355&gt;0,O355/K355,0)</f>
        <v>0</v>
      </c>
      <c r="Y355" s="64">
        <f t="shared" si="1765"/>
        <v>0.66775667976514341</v>
      </c>
      <c r="Z355" s="64">
        <f t="shared" si="1366"/>
        <v>0</v>
      </c>
      <c r="AA355" s="151"/>
      <c r="AB355" s="151"/>
      <c r="AC355" s="151"/>
      <c r="AD355" s="151"/>
      <c r="AE355" s="131">
        <v>2187.0300000000002</v>
      </c>
      <c r="AF355" s="131"/>
      <c r="AG355" s="131"/>
      <c r="AH355" s="131"/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  <c r="BI355" s="151"/>
      <c r="BJ355" s="151"/>
      <c r="BK355" s="151"/>
      <c r="BL355" s="151"/>
      <c r="BM355" s="151"/>
      <c r="BN355" s="326">
        <f t="shared" si="1753"/>
        <v>0</v>
      </c>
      <c r="BO355" s="327">
        <f t="shared" si="1754"/>
        <v>0</v>
      </c>
      <c r="BP355" s="326">
        <f t="shared" si="1755"/>
        <v>0</v>
      </c>
      <c r="BQ355" s="326">
        <f t="shared" si="1756"/>
        <v>0</v>
      </c>
      <c r="BR355" s="326">
        <f t="shared" si="1757"/>
        <v>0</v>
      </c>
      <c r="BS355" s="326">
        <f t="shared" si="1758"/>
        <v>0</v>
      </c>
      <c r="BT355" s="326">
        <f t="shared" si="1759"/>
        <v>1088.1599999999999</v>
      </c>
      <c r="BU355" s="326">
        <f t="shared" si="1760"/>
        <v>0</v>
      </c>
      <c r="BV355" s="326">
        <f t="shared" si="1761"/>
        <v>0</v>
      </c>
      <c r="BW355" s="326">
        <f t="shared" si="1762"/>
        <v>1088.1599999999999</v>
      </c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</row>
    <row r="356" spans="1:85" ht="15.75" customHeight="1">
      <c r="A356" s="52" t="s">
        <v>656</v>
      </c>
      <c r="B356" s="66"/>
      <c r="C356" s="54" t="s">
        <v>657</v>
      </c>
      <c r="D356" s="84" t="s">
        <v>658</v>
      </c>
      <c r="E356" s="96">
        <v>8000</v>
      </c>
      <c r="F356" s="96"/>
      <c r="G356" s="56">
        <f t="shared" si="1741"/>
        <v>8000</v>
      </c>
      <c r="H356" s="56"/>
      <c r="I356" s="57">
        <f t="shared" si="1742"/>
        <v>0.54029250000000006</v>
      </c>
      <c r="J356" s="57">
        <f t="shared" si="1743"/>
        <v>0</v>
      </c>
      <c r="K356" s="149">
        <v>4322.34</v>
      </c>
      <c r="L356" s="149"/>
      <c r="M356" s="151"/>
      <c r="N356" s="151"/>
      <c r="O356" s="61">
        <f t="shared" ref="O356:Q356" si="1766">AA356+AD356+AG356+AJ356+AM356+AP356+AS356+AV356+AY356+BB356+BE356+BH356</f>
        <v>0</v>
      </c>
      <c r="P356" s="61">
        <f t="shared" si="1766"/>
        <v>0</v>
      </c>
      <c r="Q356" s="61">
        <f t="shared" si="1766"/>
        <v>0</v>
      </c>
      <c r="R356" s="62">
        <f t="shared" ref="R356:T356" si="1767">IF(BK356=0,SUM(AA356+AD356+AG356+AJ356+AM356+AP356+AS356+AV356+AY356+BB356+BE356+BH356),BK356)</f>
        <v>0</v>
      </c>
      <c r="S356" s="62">
        <f t="shared" si="1767"/>
        <v>0</v>
      </c>
      <c r="T356" s="62">
        <f t="shared" si="1767"/>
        <v>0</v>
      </c>
      <c r="U356" s="63">
        <f t="shared" si="1691"/>
        <v>4322.34</v>
      </c>
      <c r="V356" s="63">
        <f t="shared" si="1692"/>
        <v>0</v>
      </c>
      <c r="W356" s="63">
        <f t="shared" si="1693"/>
        <v>0</v>
      </c>
      <c r="X356" s="64">
        <f t="shared" ref="X356:Y356" si="1768">IF(O356&gt;0,O356/K356,0)</f>
        <v>0</v>
      </c>
      <c r="Y356" s="64">
        <f t="shared" si="1768"/>
        <v>0</v>
      </c>
      <c r="Z356" s="64">
        <f t="shared" si="1366"/>
        <v>0</v>
      </c>
      <c r="AA356" s="151"/>
      <c r="AB356" s="151"/>
      <c r="AC356" s="151"/>
      <c r="AD356" s="151"/>
      <c r="AE356" s="131"/>
      <c r="AF356" s="131"/>
      <c r="AG356" s="131"/>
      <c r="AH356" s="131"/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151"/>
      <c r="BH356" s="151"/>
      <c r="BI356" s="151"/>
      <c r="BJ356" s="151"/>
      <c r="BK356" s="151"/>
      <c r="BL356" s="151"/>
      <c r="BM356" s="151"/>
      <c r="BN356" s="326">
        <f t="shared" si="1753"/>
        <v>0</v>
      </c>
      <c r="BO356" s="327">
        <f t="shared" si="1754"/>
        <v>0</v>
      </c>
      <c r="BP356" s="326">
        <f t="shared" si="1755"/>
        <v>0</v>
      </c>
      <c r="BQ356" s="326">
        <f t="shared" si="1756"/>
        <v>4322.34</v>
      </c>
      <c r="BR356" s="326">
        <f t="shared" si="1757"/>
        <v>0</v>
      </c>
      <c r="BS356" s="326">
        <f t="shared" si="1758"/>
        <v>4322.34</v>
      </c>
      <c r="BT356" s="326">
        <f t="shared" si="1759"/>
        <v>0</v>
      </c>
      <c r="BU356" s="326">
        <f t="shared" si="1760"/>
        <v>0</v>
      </c>
      <c r="BV356" s="326">
        <f t="shared" si="1761"/>
        <v>4322.34</v>
      </c>
      <c r="BW356" s="326">
        <f t="shared" si="1762"/>
        <v>0</v>
      </c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</row>
    <row r="357" spans="1:85" ht="15.75" customHeight="1">
      <c r="A357" s="52"/>
      <c r="B357" s="66"/>
      <c r="C357" s="54" t="s">
        <v>613</v>
      </c>
      <c r="D357" s="84" t="s">
        <v>659</v>
      </c>
      <c r="E357" s="96">
        <v>20000</v>
      </c>
      <c r="F357" s="96"/>
      <c r="G357" s="56">
        <f t="shared" si="1741"/>
        <v>20000</v>
      </c>
      <c r="H357" s="56"/>
      <c r="I357" s="57">
        <f t="shared" si="1742"/>
        <v>0</v>
      </c>
      <c r="J357" s="57">
        <f t="shared" si="1743"/>
        <v>0</v>
      </c>
      <c r="K357" s="149"/>
      <c r="L357" s="149"/>
      <c r="M357" s="151"/>
      <c r="N357" s="151"/>
      <c r="O357" s="61">
        <f t="shared" ref="O357:Q357" si="1769">AA357+AD357+AG357+AJ357+AM357+AP357+AS357+AV357+AY357+BB357+BE357+BH357</f>
        <v>0</v>
      </c>
      <c r="P357" s="61">
        <f t="shared" si="1769"/>
        <v>0</v>
      </c>
      <c r="Q357" s="61">
        <f t="shared" si="1769"/>
        <v>0</v>
      </c>
      <c r="R357" s="62">
        <f t="shared" ref="R357:T357" si="1770">IF(BK357=0,SUM(AA357+AD357+AG357+AJ357+AM357+AP357+AS357+AV357+AY357+BB357+BE357+BH357),BK357)</f>
        <v>0</v>
      </c>
      <c r="S357" s="62">
        <f t="shared" si="1770"/>
        <v>0</v>
      </c>
      <c r="T357" s="62">
        <f t="shared" si="1770"/>
        <v>0</v>
      </c>
      <c r="U357" s="63">
        <f t="shared" si="1691"/>
        <v>0</v>
      </c>
      <c r="V357" s="63">
        <f t="shared" si="1692"/>
        <v>0</v>
      </c>
      <c r="W357" s="63">
        <f t="shared" si="1693"/>
        <v>0</v>
      </c>
      <c r="X357" s="64">
        <f t="shared" ref="X357:Y357" si="1771">IF(O357&gt;0,O357/K357,0)</f>
        <v>0</v>
      </c>
      <c r="Y357" s="64">
        <f t="shared" si="1771"/>
        <v>0</v>
      </c>
      <c r="Z357" s="64">
        <f t="shared" si="1366"/>
        <v>0</v>
      </c>
      <c r="AA357" s="151"/>
      <c r="AB357" s="151"/>
      <c r="AC357" s="151"/>
      <c r="AD357" s="151"/>
      <c r="AE357" s="131"/>
      <c r="AF357" s="131"/>
      <c r="AG357" s="131"/>
      <c r="AH357" s="131"/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  <c r="BI357" s="151"/>
      <c r="BJ357" s="151"/>
      <c r="BK357" s="151"/>
      <c r="BL357" s="151"/>
      <c r="BM357" s="151"/>
      <c r="BN357" s="326">
        <f t="shared" si="1753"/>
        <v>0</v>
      </c>
      <c r="BO357" s="327">
        <f t="shared" si="1754"/>
        <v>0</v>
      </c>
      <c r="BP357" s="326">
        <f t="shared" si="1755"/>
        <v>0</v>
      </c>
      <c r="BQ357" s="326">
        <f t="shared" si="1756"/>
        <v>0</v>
      </c>
      <c r="BR357" s="326">
        <f t="shared" si="1757"/>
        <v>0</v>
      </c>
      <c r="BS357" s="326">
        <f t="shared" si="1758"/>
        <v>0</v>
      </c>
      <c r="BT357" s="326">
        <f t="shared" si="1759"/>
        <v>0</v>
      </c>
      <c r="BU357" s="326">
        <f t="shared" si="1760"/>
        <v>0</v>
      </c>
      <c r="BV357" s="326">
        <f t="shared" si="1761"/>
        <v>0</v>
      </c>
      <c r="BW357" s="326">
        <f t="shared" si="1762"/>
        <v>0</v>
      </c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</row>
    <row r="358" spans="1:85" ht="15.75" customHeight="1">
      <c r="A358" s="52"/>
      <c r="B358" s="66" t="s">
        <v>660</v>
      </c>
      <c r="C358" s="54" t="s">
        <v>613</v>
      </c>
      <c r="D358" s="72" t="s">
        <v>661</v>
      </c>
      <c r="E358" s="96"/>
      <c r="F358" s="96"/>
      <c r="G358" s="56">
        <f t="shared" si="1741"/>
        <v>0</v>
      </c>
      <c r="H358" s="56"/>
      <c r="I358" s="57">
        <f t="shared" si="1742"/>
        <v>0</v>
      </c>
      <c r="J358" s="57">
        <f t="shared" si="1743"/>
        <v>0</v>
      </c>
      <c r="K358" s="149"/>
      <c r="L358" s="149">
        <v>115</v>
      </c>
      <c r="M358" s="151"/>
      <c r="N358" s="151"/>
      <c r="O358" s="61">
        <f t="shared" ref="O358:Q358" si="1772">AA358+AD358+AG358+AJ358+AM358+AP358+AS358+AV358+AY358+BB358+BE358+BH358</f>
        <v>0</v>
      </c>
      <c r="P358" s="61">
        <f t="shared" si="1772"/>
        <v>0</v>
      </c>
      <c r="Q358" s="61">
        <f t="shared" si="1772"/>
        <v>0</v>
      </c>
      <c r="R358" s="62">
        <f t="shared" ref="R358:T358" si="1773">IF(BK358=0,SUM(AA358+AD358+AG358+AJ358+AM358+AP358+AS358+AV358+AY358+BB358+BE358+BH358),BK358)</f>
        <v>0</v>
      </c>
      <c r="S358" s="62">
        <f t="shared" si="1773"/>
        <v>0</v>
      </c>
      <c r="T358" s="62">
        <f t="shared" si="1773"/>
        <v>0</v>
      </c>
      <c r="U358" s="63">
        <f t="shared" si="1691"/>
        <v>0</v>
      </c>
      <c r="V358" s="63">
        <f t="shared" si="1692"/>
        <v>115</v>
      </c>
      <c r="W358" s="63">
        <f t="shared" si="1693"/>
        <v>0</v>
      </c>
      <c r="X358" s="64">
        <f t="shared" ref="X358:Y358" si="1774">IF(O358&gt;0,O358/K358,0)</f>
        <v>0</v>
      </c>
      <c r="Y358" s="64">
        <f t="shared" si="1774"/>
        <v>0</v>
      </c>
      <c r="Z358" s="64">
        <f t="shared" si="1366"/>
        <v>0</v>
      </c>
      <c r="AA358" s="151"/>
      <c r="AB358" s="151"/>
      <c r="AC358" s="151"/>
      <c r="AD358" s="151"/>
      <c r="AE358" s="131"/>
      <c r="AF358" s="131"/>
      <c r="AG358" s="131"/>
      <c r="AH358" s="131"/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  <c r="BI358" s="151"/>
      <c r="BJ358" s="151"/>
      <c r="BK358" s="151"/>
      <c r="BL358" s="151"/>
      <c r="BM358" s="151"/>
      <c r="BN358" s="326">
        <f t="shared" si="1753"/>
        <v>0</v>
      </c>
      <c r="BO358" s="327">
        <f t="shared" si="1754"/>
        <v>0</v>
      </c>
      <c r="BP358" s="326">
        <f t="shared" si="1755"/>
        <v>0</v>
      </c>
      <c r="BQ358" s="326">
        <f t="shared" si="1756"/>
        <v>0</v>
      </c>
      <c r="BR358" s="326">
        <f t="shared" si="1757"/>
        <v>0</v>
      </c>
      <c r="BS358" s="326">
        <f t="shared" si="1758"/>
        <v>0</v>
      </c>
      <c r="BT358" s="326">
        <f t="shared" si="1759"/>
        <v>115</v>
      </c>
      <c r="BU358" s="326">
        <f t="shared" si="1760"/>
        <v>0</v>
      </c>
      <c r="BV358" s="326">
        <f t="shared" si="1761"/>
        <v>0</v>
      </c>
      <c r="BW358" s="326">
        <f t="shared" si="1762"/>
        <v>115</v>
      </c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</row>
    <row r="359" spans="1:85" ht="15.75" customHeight="1">
      <c r="A359" s="85"/>
      <c r="B359" s="66"/>
      <c r="C359" s="54" t="s">
        <v>136</v>
      </c>
      <c r="D359" s="84" t="s">
        <v>662</v>
      </c>
      <c r="E359" s="96">
        <f>2600+5000</f>
        <v>7600</v>
      </c>
      <c r="F359" s="96"/>
      <c r="G359" s="56">
        <f t="shared" si="1741"/>
        <v>7600</v>
      </c>
      <c r="H359" s="56"/>
      <c r="I359" s="57">
        <f t="shared" si="1742"/>
        <v>0</v>
      </c>
      <c r="J359" s="57">
        <f t="shared" si="1743"/>
        <v>0</v>
      </c>
      <c r="K359" s="60"/>
      <c r="L359" s="149"/>
      <c r="M359" s="151"/>
      <c r="N359" s="151"/>
      <c r="O359" s="61">
        <f t="shared" ref="O359:Q359" si="1775">AA359+AD359+AG359+AJ359+AM359+AP359+AS359+AV359+AY359+BB359+BE359+BH359</f>
        <v>0</v>
      </c>
      <c r="P359" s="61">
        <f t="shared" si="1775"/>
        <v>0</v>
      </c>
      <c r="Q359" s="61">
        <f t="shared" si="1775"/>
        <v>0</v>
      </c>
      <c r="R359" s="62">
        <f t="shared" ref="R359:T359" si="1776">IF(BK359=0,SUM(AA359+AD359+AG359+AJ359+AM359+AP359+AS359+AV359+AY359+BB359+BE359+BH359),BK359)</f>
        <v>0</v>
      </c>
      <c r="S359" s="62">
        <f t="shared" si="1776"/>
        <v>0</v>
      </c>
      <c r="T359" s="62">
        <f t="shared" si="1776"/>
        <v>0</v>
      </c>
      <c r="U359" s="63">
        <f t="shared" si="1691"/>
        <v>0</v>
      </c>
      <c r="V359" s="63">
        <f t="shared" si="1692"/>
        <v>0</v>
      </c>
      <c r="W359" s="63">
        <f t="shared" si="1693"/>
        <v>0</v>
      </c>
      <c r="X359" s="64">
        <f t="shared" ref="X359:Y359" si="1777">IF(O359&gt;0,O359/K359,0)</f>
        <v>0</v>
      </c>
      <c r="Y359" s="64">
        <f t="shared" si="1777"/>
        <v>0</v>
      </c>
      <c r="Z359" s="64">
        <f t="shared" si="1366"/>
        <v>0</v>
      </c>
      <c r="AA359" s="151"/>
      <c r="AB359" s="151"/>
      <c r="AC359" s="151"/>
      <c r="AD359" s="151"/>
      <c r="AE359" s="131"/>
      <c r="AF359" s="131"/>
      <c r="AG359" s="131"/>
      <c r="AH359" s="131"/>
      <c r="AI359" s="151"/>
      <c r="AJ359" s="151"/>
      <c r="AK359" s="151"/>
      <c r="AL359" s="151"/>
      <c r="AM359" s="151"/>
      <c r="AN359" s="151"/>
      <c r="AO359" s="151"/>
      <c r="AP359" s="151"/>
      <c r="AQ359" s="151"/>
      <c r="AR359" s="151"/>
      <c r="AS359" s="151"/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151"/>
      <c r="BH359" s="151"/>
      <c r="BI359" s="151"/>
      <c r="BJ359" s="151"/>
      <c r="BK359" s="151"/>
      <c r="BL359" s="151"/>
      <c r="BM359" s="151"/>
      <c r="BN359" s="326">
        <f t="shared" si="1753"/>
        <v>0</v>
      </c>
      <c r="BO359" s="327">
        <f t="shared" si="1754"/>
        <v>0</v>
      </c>
      <c r="BP359" s="326">
        <f t="shared" si="1755"/>
        <v>0</v>
      </c>
      <c r="BQ359" s="326">
        <f t="shared" si="1756"/>
        <v>0</v>
      </c>
      <c r="BR359" s="326">
        <f t="shared" si="1757"/>
        <v>0</v>
      </c>
      <c r="BS359" s="326">
        <f t="shared" si="1758"/>
        <v>0</v>
      </c>
      <c r="BT359" s="326">
        <f t="shared" si="1759"/>
        <v>0</v>
      </c>
      <c r="BU359" s="326">
        <f t="shared" si="1760"/>
        <v>0</v>
      </c>
      <c r="BV359" s="326">
        <f t="shared" si="1761"/>
        <v>0</v>
      </c>
      <c r="BW359" s="326">
        <f t="shared" si="1762"/>
        <v>0</v>
      </c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</row>
    <row r="360" spans="1:85" ht="15.75" customHeight="1">
      <c r="A360" s="86"/>
      <c r="B360" s="87" t="s">
        <v>663</v>
      </c>
      <c r="C360" s="54" t="s">
        <v>136</v>
      </c>
      <c r="D360" s="84" t="s">
        <v>664</v>
      </c>
      <c r="E360" s="96"/>
      <c r="F360" s="96"/>
      <c r="G360" s="56">
        <f t="shared" si="1741"/>
        <v>0</v>
      </c>
      <c r="H360" s="56"/>
      <c r="I360" s="57">
        <f t="shared" si="1742"/>
        <v>0</v>
      </c>
      <c r="J360" s="57">
        <f t="shared" si="1743"/>
        <v>0</v>
      </c>
      <c r="K360" s="149"/>
      <c r="L360" s="149">
        <v>9480</v>
      </c>
      <c r="M360" s="151"/>
      <c r="N360" s="151"/>
      <c r="O360" s="61">
        <f t="shared" ref="O360:Q360" si="1778">AA360+AD360+AG360+AJ360+AM360+AP360+AS360+AV360+AY360+BB360+BE360+BH360</f>
        <v>0</v>
      </c>
      <c r="P360" s="61">
        <f t="shared" si="1778"/>
        <v>9480</v>
      </c>
      <c r="Q360" s="61">
        <f t="shared" si="1778"/>
        <v>0</v>
      </c>
      <c r="R360" s="62">
        <f t="shared" ref="R360:T360" si="1779">IF(BK360=0,SUM(AA360+AD360+AG360+AJ360+AM360+AP360+AS360+AV360+AY360+BB360+BE360+BH360),BK360)</f>
        <v>0</v>
      </c>
      <c r="S360" s="62">
        <f t="shared" si="1779"/>
        <v>9480</v>
      </c>
      <c r="T360" s="62">
        <f t="shared" si="1779"/>
        <v>0</v>
      </c>
      <c r="U360" s="63">
        <f t="shared" si="1691"/>
        <v>0</v>
      </c>
      <c r="V360" s="63">
        <f t="shared" si="1692"/>
        <v>0</v>
      </c>
      <c r="W360" s="63">
        <f t="shared" si="1693"/>
        <v>0</v>
      </c>
      <c r="X360" s="64">
        <f t="shared" ref="X360:Y360" si="1780">IF(O360&gt;0,O360/K360,0)</f>
        <v>0</v>
      </c>
      <c r="Y360" s="64">
        <f t="shared" si="1780"/>
        <v>1</v>
      </c>
      <c r="Z360" s="64">
        <f t="shared" si="1366"/>
        <v>0</v>
      </c>
      <c r="AA360" s="151"/>
      <c r="AB360" s="151">
        <v>9480</v>
      </c>
      <c r="AC360" s="151"/>
      <c r="AD360" s="151"/>
      <c r="AE360" s="131"/>
      <c r="AF360" s="131"/>
      <c r="AG360" s="131"/>
      <c r="AH360" s="131"/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  <c r="BI360" s="151"/>
      <c r="BJ360" s="151"/>
      <c r="BK360" s="151"/>
      <c r="BL360" s="151"/>
      <c r="BM360" s="151"/>
      <c r="BN360" s="326">
        <f t="shared" si="1753"/>
        <v>0</v>
      </c>
      <c r="BO360" s="327">
        <f t="shared" si="1754"/>
        <v>0</v>
      </c>
      <c r="BP360" s="326">
        <f t="shared" si="1755"/>
        <v>0</v>
      </c>
      <c r="BQ360" s="326">
        <f t="shared" si="1756"/>
        <v>0</v>
      </c>
      <c r="BR360" s="326">
        <f t="shared" si="1757"/>
        <v>0</v>
      </c>
      <c r="BS360" s="326">
        <f t="shared" si="1758"/>
        <v>0</v>
      </c>
      <c r="BT360" s="326">
        <f t="shared" si="1759"/>
        <v>0</v>
      </c>
      <c r="BU360" s="326">
        <f t="shared" si="1760"/>
        <v>0</v>
      </c>
      <c r="BV360" s="326">
        <f t="shared" si="1761"/>
        <v>0</v>
      </c>
      <c r="BW360" s="326">
        <f t="shared" si="1762"/>
        <v>0</v>
      </c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</row>
    <row r="361" spans="1:85" ht="15.75" customHeight="1">
      <c r="A361" s="52"/>
      <c r="B361" s="66"/>
      <c r="C361" s="54" t="s">
        <v>145</v>
      </c>
      <c r="D361" s="55" t="s">
        <v>595</v>
      </c>
      <c r="E361" s="96">
        <v>5000</v>
      </c>
      <c r="F361" s="96"/>
      <c r="G361" s="56">
        <f t="shared" si="1741"/>
        <v>5000</v>
      </c>
      <c r="H361" s="56"/>
      <c r="I361" s="57">
        <f t="shared" si="1742"/>
        <v>0</v>
      </c>
      <c r="J361" s="57">
        <f t="shared" si="1743"/>
        <v>0</v>
      </c>
      <c r="K361" s="149"/>
      <c r="L361" s="149"/>
      <c r="M361" s="151"/>
      <c r="N361" s="151"/>
      <c r="O361" s="61">
        <f t="shared" ref="O361:Q361" si="1781">AA361+AD361+AG361+AJ361+AM361+AP361+AS361+AV361+AY361+BB361+BE361+BH361</f>
        <v>0</v>
      </c>
      <c r="P361" s="61">
        <f t="shared" si="1781"/>
        <v>0</v>
      </c>
      <c r="Q361" s="61">
        <f t="shared" si="1781"/>
        <v>0</v>
      </c>
      <c r="R361" s="62">
        <f t="shared" ref="R361:T361" si="1782">IF(BK361=0,SUM(AA361+AD361+AG361+AJ361+AM361+AP361+AS361+AV361+AY361+BB361+BE361+BH361),BK361)</f>
        <v>0</v>
      </c>
      <c r="S361" s="62">
        <f t="shared" si="1782"/>
        <v>0</v>
      </c>
      <c r="T361" s="62">
        <f t="shared" si="1782"/>
        <v>0</v>
      </c>
      <c r="U361" s="63">
        <f t="shared" si="1691"/>
        <v>0</v>
      </c>
      <c r="V361" s="63">
        <f t="shared" si="1692"/>
        <v>0</v>
      </c>
      <c r="W361" s="63">
        <f t="shared" si="1693"/>
        <v>0</v>
      </c>
      <c r="X361" s="64">
        <f t="shared" ref="X361:Y361" si="1783">IF(O361&gt;0,O361/K361,0)</f>
        <v>0</v>
      </c>
      <c r="Y361" s="64">
        <f t="shared" si="1783"/>
        <v>0</v>
      </c>
      <c r="Z361" s="64">
        <f t="shared" si="1366"/>
        <v>0</v>
      </c>
      <c r="AA361" s="151"/>
      <c r="AB361" s="151"/>
      <c r="AC361" s="151"/>
      <c r="AD361" s="151"/>
      <c r="AE361" s="131"/>
      <c r="AF361" s="131"/>
      <c r="AG361" s="131"/>
      <c r="AH361" s="131"/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/>
      <c r="BI361" s="151"/>
      <c r="BJ361" s="151"/>
      <c r="BK361" s="151"/>
      <c r="BL361" s="151"/>
      <c r="BM361" s="151"/>
      <c r="BN361" s="326">
        <f t="shared" si="1753"/>
        <v>0</v>
      </c>
      <c r="BO361" s="327">
        <f t="shared" si="1754"/>
        <v>0</v>
      </c>
      <c r="BP361" s="326">
        <f t="shared" si="1755"/>
        <v>0</v>
      </c>
      <c r="BQ361" s="326">
        <f t="shared" si="1756"/>
        <v>0</v>
      </c>
      <c r="BR361" s="326">
        <f t="shared" si="1757"/>
        <v>0</v>
      </c>
      <c r="BS361" s="326">
        <f t="shared" si="1758"/>
        <v>0</v>
      </c>
      <c r="BT361" s="326">
        <f t="shared" si="1759"/>
        <v>0</v>
      </c>
      <c r="BU361" s="326">
        <f t="shared" si="1760"/>
        <v>0</v>
      </c>
      <c r="BV361" s="326">
        <f t="shared" si="1761"/>
        <v>0</v>
      </c>
      <c r="BW361" s="326">
        <f t="shared" si="1762"/>
        <v>0</v>
      </c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</row>
    <row r="362" spans="1:85" ht="15.75" customHeight="1">
      <c r="A362" s="105"/>
      <c r="B362" s="53" t="s">
        <v>665</v>
      </c>
      <c r="C362" s="54" t="s">
        <v>145</v>
      </c>
      <c r="D362" s="55" t="s">
        <v>666</v>
      </c>
      <c r="E362" s="96"/>
      <c r="F362" s="96"/>
      <c r="G362" s="56">
        <f t="shared" si="1741"/>
        <v>0</v>
      </c>
      <c r="H362" s="56"/>
      <c r="I362" s="57">
        <f t="shared" si="1742"/>
        <v>0</v>
      </c>
      <c r="J362" s="57">
        <f t="shared" si="1743"/>
        <v>0</v>
      </c>
      <c r="K362" s="149"/>
      <c r="L362" s="149">
        <v>270.5</v>
      </c>
      <c r="M362" s="151"/>
      <c r="N362" s="151"/>
      <c r="O362" s="61">
        <f t="shared" ref="O362:Q362" si="1784">AA362+AD362+AG362+AJ362+AM362+AP362+AS362+AV362+AY362+BB362+BE362+BH362</f>
        <v>0</v>
      </c>
      <c r="P362" s="61">
        <f t="shared" si="1784"/>
        <v>0</v>
      </c>
      <c r="Q362" s="61">
        <f t="shared" si="1784"/>
        <v>0</v>
      </c>
      <c r="R362" s="62">
        <f t="shared" ref="R362:T362" si="1785">IF(BK362=0,SUM(AA362+AD362+AG362+AJ362+AM362+AP362+AS362+AV362+AY362+BB362+BE362+BH362),BK362)</f>
        <v>0</v>
      </c>
      <c r="S362" s="62">
        <f t="shared" si="1785"/>
        <v>0</v>
      </c>
      <c r="T362" s="62">
        <f t="shared" si="1785"/>
        <v>0</v>
      </c>
      <c r="U362" s="63">
        <f t="shared" si="1691"/>
        <v>0</v>
      </c>
      <c r="V362" s="63">
        <f t="shared" si="1692"/>
        <v>270.5</v>
      </c>
      <c r="W362" s="63">
        <f t="shared" si="1693"/>
        <v>0</v>
      </c>
      <c r="X362" s="64">
        <f t="shared" ref="X362:Y362" si="1786">IF(O362&gt;0,O362/K362,0)</f>
        <v>0</v>
      </c>
      <c r="Y362" s="64">
        <f t="shared" si="1786"/>
        <v>0</v>
      </c>
      <c r="Z362" s="64">
        <f t="shared" si="1366"/>
        <v>0</v>
      </c>
      <c r="AA362" s="151"/>
      <c r="AB362" s="151"/>
      <c r="AC362" s="151"/>
      <c r="AD362" s="151"/>
      <c r="AE362" s="131"/>
      <c r="AF362" s="131"/>
      <c r="AG362" s="131"/>
      <c r="AH362" s="131"/>
      <c r="AI362" s="151"/>
      <c r="AJ362" s="151"/>
      <c r="AK362" s="151"/>
      <c r="AL362" s="151"/>
      <c r="AM362" s="151"/>
      <c r="AN362" s="151"/>
      <c r="AO362" s="151"/>
      <c r="AP362" s="151"/>
      <c r="AQ362" s="151"/>
      <c r="AR362" s="151"/>
      <c r="AS362" s="151"/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151"/>
      <c r="BH362" s="151"/>
      <c r="BI362" s="151"/>
      <c r="BJ362" s="151"/>
      <c r="BK362" s="151"/>
      <c r="BL362" s="151"/>
      <c r="BM362" s="151"/>
      <c r="BN362" s="326">
        <f t="shared" si="1753"/>
        <v>0</v>
      </c>
      <c r="BO362" s="327">
        <f t="shared" si="1754"/>
        <v>0</v>
      </c>
      <c r="BP362" s="326">
        <f t="shared" si="1755"/>
        <v>0</v>
      </c>
      <c r="BQ362" s="326">
        <f t="shared" si="1756"/>
        <v>0</v>
      </c>
      <c r="BR362" s="326">
        <f t="shared" si="1757"/>
        <v>0</v>
      </c>
      <c r="BS362" s="326">
        <f t="shared" si="1758"/>
        <v>0</v>
      </c>
      <c r="BT362" s="326">
        <f t="shared" si="1759"/>
        <v>270.5</v>
      </c>
      <c r="BU362" s="326">
        <f t="shared" si="1760"/>
        <v>0</v>
      </c>
      <c r="BV362" s="326">
        <f t="shared" si="1761"/>
        <v>0</v>
      </c>
      <c r="BW362" s="326">
        <f t="shared" si="1762"/>
        <v>270.5</v>
      </c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</row>
    <row r="363" spans="1:85" ht="15.75" customHeight="1">
      <c r="A363" s="52"/>
      <c r="B363" s="66"/>
      <c r="C363" s="54" t="s">
        <v>168</v>
      </c>
      <c r="D363" s="55" t="s">
        <v>667</v>
      </c>
      <c r="E363" s="96">
        <v>25000</v>
      </c>
      <c r="F363" s="96"/>
      <c r="G363" s="56">
        <f t="shared" si="1741"/>
        <v>25000</v>
      </c>
      <c r="H363" s="56"/>
      <c r="I363" s="57">
        <f t="shared" si="1742"/>
        <v>0</v>
      </c>
      <c r="J363" s="57">
        <f t="shared" si="1743"/>
        <v>0</v>
      </c>
      <c r="K363" s="149"/>
      <c r="L363" s="149"/>
      <c r="M363" s="151"/>
      <c r="N363" s="151"/>
      <c r="O363" s="61">
        <f t="shared" ref="O363:Q363" si="1787">AA363+AD363+AG363+AJ363+AM363+AP363+AS363+AV363+AY363+BB363+BE363+BH363</f>
        <v>0</v>
      </c>
      <c r="P363" s="61">
        <f t="shared" si="1787"/>
        <v>0</v>
      </c>
      <c r="Q363" s="61">
        <f t="shared" si="1787"/>
        <v>0</v>
      </c>
      <c r="R363" s="62">
        <f t="shared" ref="R363:T363" si="1788">IF(BK363=0,SUM(AA363+AD363+AG363+AJ363+AM363+AP363+AS363+AV363+AY363+BB363+BE363+BH363),BK363)</f>
        <v>0</v>
      </c>
      <c r="S363" s="62">
        <f t="shared" si="1788"/>
        <v>0</v>
      </c>
      <c r="T363" s="62">
        <f t="shared" si="1788"/>
        <v>0</v>
      </c>
      <c r="U363" s="63">
        <f t="shared" si="1691"/>
        <v>0</v>
      </c>
      <c r="V363" s="63">
        <f t="shared" si="1692"/>
        <v>0</v>
      </c>
      <c r="W363" s="63">
        <f t="shared" si="1693"/>
        <v>0</v>
      </c>
      <c r="X363" s="64">
        <f t="shared" ref="X363:Y363" si="1789">IF(O363&gt;0,O363/K363,0)</f>
        <v>0</v>
      </c>
      <c r="Y363" s="64">
        <f t="shared" si="1789"/>
        <v>0</v>
      </c>
      <c r="Z363" s="64">
        <f t="shared" si="1366"/>
        <v>0</v>
      </c>
      <c r="AA363" s="151"/>
      <c r="AB363" s="151"/>
      <c r="AC363" s="151"/>
      <c r="AD363" s="151"/>
      <c r="AE363" s="131"/>
      <c r="AF363" s="131"/>
      <c r="AG363" s="131"/>
      <c r="AH363" s="131"/>
      <c r="AI363" s="151"/>
      <c r="AJ363" s="151"/>
      <c r="AK363" s="151"/>
      <c r="AL363" s="151"/>
      <c r="AM363" s="151"/>
      <c r="AN363" s="151"/>
      <c r="AO363" s="151"/>
      <c r="AP363" s="151"/>
      <c r="AQ363" s="151"/>
      <c r="AR363" s="151"/>
      <c r="AS363" s="151"/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151"/>
      <c r="BH363" s="151"/>
      <c r="BI363" s="151"/>
      <c r="BJ363" s="151"/>
      <c r="BK363" s="151"/>
      <c r="BL363" s="151"/>
      <c r="BM363" s="151"/>
      <c r="BN363" s="326">
        <f t="shared" si="1753"/>
        <v>0</v>
      </c>
      <c r="BO363" s="327">
        <f t="shared" si="1754"/>
        <v>0</v>
      </c>
      <c r="BP363" s="326">
        <f t="shared" si="1755"/>
        <v>0</v>
      </c>
      <c r="BQ363" s="326">
        <f t="shared" si="1756"/>
        <v>0</v>
      </c>
      <c r="BR363" s="326">
        <f t="shared" si="1757"/>
        <v>0</v>
      </c>
      <c r="BS363" s="326">
        <f t="shared" si="1758"/>
        <v>0</v>
      </c>
      <c r="BT363" s="326">
        <f t="shared" si="1759"/>
        <v>0</v>
      </c>
      <c r="BU363" s="326">
        <f t="shared" si="1760"/>
        <v>0</v>
      </c>
      <c r="BV363" s="326">
        <f t="shared" si="1761"/>
        <v>0</v>
      </c>
      <c r="BW363" s="326">
        <f t="shared" si="1762"/>
        <v>0</v>
      </c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</row>
    <row r="364" spans="1:85" ht="15.75" customHeight="1">
      <c r="A364" s="52"/>
      <c r="B364" s="66"/>
      <c r="C364" s="54" t="s">
        <v>168</v>
      </c>
      <c r="D364" s="55" t="s">
        <v>668</v>
      </c>
      <c r="E364" s="96"/>
      <c r="F364" s="96"/>
      <c r="G364" s="56">
        <f t="shared" si="1741"/>
        <v>0</v>
      </c>
      <c r="H364" s="56">
        <v>30000</v>
      </c>
      <c r="I364" s="57">
        <f t="shared" si="1742"/>
        <v>0</v>
      </c>
      <c r="J364" s="57">
        <f t="shared" si="1743"/>
        <v>0</v>
      </c>
      <c r="K364" s="149"/>
      <c r="L364" s="149"/>
      <c r="M364" s="151"/>
      <c r="N364" s="151"/>
      <c r="O364" s="61">
        <f t="shared" ref="O364:Q364" si="1790">AA364+AD364+AG364+AJ364+AM364+AP364+AS364+AV364+AY364+BB364+BE364+BH364</f>
        <v>0</v>
      </c>
      <c r="P364" s="61">
        <f t="shared" si="1790"/>
        <v>0</v>
      </c>
      <c r="Q364" s="61">
        <f t="shared" si="1790"/>
        <v>0</v>
      </c>
      <c r="R364" s="62">
        <f t="shared" ref="R364:T364" si="1791">IF(BK364=0,SUM(AA364+AD364+AG364+AJ364+AM364+AP364+AS364+AV364+AY364+BB364+BE364+BH364),BK364)</f>
        <v>0</v>
      </c>
      <c r="S364" s="62">
        <f t="shared" si="1791"/>
        <v>0</v>
      </c>
      <c r="T364" s="62">
        <f t="shared" si="1791"/>
        <v>0</v>
      </c>
      <c r="U364" s="63">
        <f t="shared" si="1691"/>
        <v>0</v>
      </c>
      <c r="V364" s="63">
        <f t="shared" si="1692"/>
        <v>0</v>
      </c>
      <c r="W364" s="63">
        <f t="shared" si="1693"/>
        <v>0</v>
      </c>
      <c r="X364" s="64">
        <f t="shared" ref="X364:Y364" si="1792">IF(O364&gt;0,O364/K364,0)</f>
        <v>0</v>
      </c>
      <c r="Y364" s="64">
        <f t="shared" si="1792"/>
        <v>0</v>
      </c>
      <c r="Z364" s="64">
        <f t="shared" si="1366"/>
        <v>0</v>
      </c>
      <c r="AA364" s="151"/>
      <c r="AB364" s="151"/>
      <c r="AC364" s="151"/>
      <c r="AD364" s="151"/>
      <c r="AE364" s="131"/>
      <c r="AF364" s="131"/>
      <c r="AG364" s="131"/>
      <c r="AH364" s="131"/>
      <c r="AI364" s="151"/>
      <c r="AJ364" s="151"/>
      <c r="AK364" s="151"/>
      <c r="AL364" s="151"/>
      <c r="AM364" s="151"/>
      <c r="AN364" s="151"/>
      <c r="AO364" s="151"/>
      <c r="AP364" s="151"/>
      <c r="AQ364" s="151"/>
      <c r="AR364" s="151"/>
      <c r="AS364" s="151"/>
      <c r="AT364" s="151"/>
      <c r="AU364" s="151"/>
      <c r="AV364" s="151"/>
      <c r="AW364" s="151"/>
      <c r="AX364" s="151"/>
      <c r="AY364" s="151"/>
      <c r="AZ364" s="151"/>
      <c r="BA364" s="151"/>
      <c r="BB364" s="151"/>
      <c r="BC364" s="151"/>
      <c r="BD364" s="151"/>
      <c r="BE364" s="151"/>
      <c r="BF364" s="151"/>
      <c r="BG364" s="151"/>
      <c r="BH364" s="151"/>
      <c r="BI364" s="151"/>
      <c r="BJ364" s="151"/>
      <c r="BK364" s="151"/>
      <c r="BL364" s="151"/>
      <c r="BM364" s="151"/>
      <c r="BN364" s="326">
        <f t="shared" si="1753"/>
        <v>0</v>
      </c>
      <c r="BO364" s="327">
        <f t="shared" si="1754"/>
        <v>0</v>
      </c>
      <c r="BP364" s="326">
        <f t="shared" si="1755"/>
        <v>0</v>
      </c>
      <c r="BQ364" s="326">
        <f t="shared" si="1756"/>
        <v>0</v>
      </c>
      <c r="BR364" s="326">
        <f t="shared" si="1757"/>
        <v>0</v>
      </c>
      <c r="BS364" s="326">
        <f t="shared" si="1758"/>
        <v>0</v>
      </c>
      <c r="BT364" s="326">
        <f t="shared" si="1759"/>
        <v>0</v>
      </c>
      <c r="BU364" s="326">
        <f t="shared" si="1760"/>
        <v>0</v>
      </c>
      <c r="BV364" s="326">
        <f t="shared" si="1761"/>
        <v>0</v>
      </c>
      <c r="BW364" s="326">
        <f t="shared" si="1762"/>
        <v>0</v>
      </c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</row>
    <row r="365" spans="1:85" ht="15.75" customHeight="1">
      <c r="A365" s="52"/>
      <c r="B365" s="66"/>
      <c r="C365" s="54" t="s">
        <v>194</v>
      </c>
      <c r="D365" s="84" t="s">
        <v>195</v>
      </c>
      <c r="E365" s="96">
        <v>1000</v>
      </c>
      <c r="F365" s="96"/>
      <c r="G365" s="56">
        <f t="shared" si="1741"/>
        <v>1000</v>
      </c>
      <c r="H365" s="56"/>
      <c r="I365" s="57">
        <f t="shared" si="1742"/>
        <v>0</v>
      </c>
      <c r="J365" s="57">
        <f t="shared" si="1743"/>
        <v>0</v>
      </c>
      <c r="K365" s="149"/>
      <c r="L365" s="149"/>
      <c r="M365" s="151"/>
      <c r="N365" s="151"/>
      <c r="O365" s="61">
        <f t="shared" ref="O365:Q365" si="1793">AA365+AD365+AG365+AJ365+AM365+AP365+AS365+AV365+AY365+BB365+BE365+BH365</f>
        <v>0</v>
      </c>
      <c r="P365" s="61">
        <f t="shared" si="1793"/>
        <v>0</v>
      </c>
      <c r="Q365" s="61">
        <f t="shared" si="1793"/>
        <v>0</v>
      </c>
      <c r="R365" s="62">
        <f t="shared" ref="R365:T365" si="1794">IF(BK365=0,SUM(AA365+AD365+AG365+AJ365+AM365+AP365+AS365+AV365+AY365+BB365+BE365+BH365),BK365)</f>
        <v>0</v>
      </c>
      <c r="S365" s="62">
        <f t="shared" si="1794"/>
        <v>0</v>
      </c>
      <c r="T365" s="62">
        <f t="shared" si="1794"/>
        <v>0</v>
      </c>
      <c r="U365" s="63">
        <f t="shared" si="1691"/>
        <v>0</v>
      </c>
      <c r="V365" s="63">
        <f t="shared" si="1692"/>
        <v>0</v>
      </c>
      <c r="W365" s="63">
        <f t="shared" si="1693"/>
        <v>0</v>
      </c>
      <c r="X365" s="64">
        <f t="shared" ref="X365:Y365" si="1795">IF(O365&gt;0,O365/K365,0)</f>
        <v>0</v>
      </c>
      <c r="Y365" s="64">
        <f t="shared" si="1795"/>
        <v>0</v>
      </c>
      <c r="Z365" s="64">
        <f t="shared" si="1366"/>
        <v>0</v>
      </c>
      <c r="AA365" s="151"/>
      <c r="AB365" s="151"/>
      <c r="AC365" s="151"/>
      <c r="AD365" s="151"/>
      <c r="AE365" s="131"/>
      <c r="AF365" s="131"/>
      <c r="AG365" s="131"/>
      <c r="AH365" s="131"/>
      <c r="AI365" s="151"/>
      <c r="AJ365" s="151"/>
      <c r="AK365" s="151"/>
      <c r="AL365" s="151"/>
      <c r="AM365" s="151"/>
      <c r="AN365" s="151"/>
      <c r="AO365" s="151"/>
      <c r="AP365" s="151"/>
      <c r="AQ365" s="151"/>
      <c r="AR365" s="151"/>
      <c r="AS365" s="151"/>
      <c r="AT365" s="151"/>
      <c r="AU365" s="151"/>
      <c r="AV365" s="151"/>
      <c r="AW365" s="151"/>
      <c r="AX365" s="151"/>
      <c r="AY365" s="151"/>
      <c r="AZ365" s="151"/>
      <c r="BA365" s="151"/>
      <c r="BB365" s="151"/>
      <c r="BC365" s="151"/>
      <c r="BD365" s="151"/>
      <c r="BE365" s="151"/>
      <c r="BF365" s="151"/>
      <c r="BG365" s="151"/>
      <c r="BH365" s="151"/>
      <c r="BI365" s="151"/>
      <c r="BJ365" s="151"/>
      <c r="BK365" s="151"/>
      <c r="BL365" s="151"/>
      <c r="BM365" s="151"/>
      <c r="BN365" s="326">
        <f t="shared" si="1753"/>
        <v>0</v>
      </c>
      <c r="BO365" s="327">
        <f t="shared" si="1754"/>
        <v>0</v>
      </c>
      <c r="BP365" s="326">
        <f t="shared" si="1755"/>
        <v>0</v>
      </c>
      <c r="BQ365" s="326">
        <f t="shared" si="1756"/>
        <v>0</v>
      </c>
      <c r="BR365" s="326">
        <f t="shared" si="1757"/>
        <v>0</v>
      </c>
      <c r="BS365" s="326">
        <f t="shared" si="1758"/>
        <v>0</v>
      </c>
      <c r="BT365" s="326">
        <f t="shared" si="1759"/>
        <v>0</v>
      </c>
      <c r="BU365" s="326">
        <f t="shared" si="1760"/>
        <v>0</v>
      </c>
      <c r="BV365" s="326">
        <f t="shared" si="1761"/>
        <v>0</v>
      </c>
      <c r="BW365" s="326">
        <f t="shared" si="1762"/>
        <v>0</v>
      </c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</row>
    <row r="366" spans="1:85" ht="15.75" customHeight="1">
      <c r="A366" s="52"/>
      <c r="B366" s="66"/>
      <c r="C366" s="54" t="s">
        <v>197</v>
      </c>
      <c r="D366" s="84" t="s">
        <v>669</v>
      </c>
      <c r="E366" s="96">
        <v>500</v>
      </c>
      <c r="F366" s="96"/>
      <c r="G366" s="56">
        <f t="shared" si="1741"/>
        <v>500</v>
      </c>
      <c r="H366" s="56"/>
      <c r="I366" s="57">
        <f t="shared" si="1742"/>
        <v>0</v>
      </c>
      <c r="J366" s="57">
        <f t="shared" si="1743"/>
        <v>0</v>
      </c>
      <c r="K366" s="149"/>
      <c r="L366" s="149"/>
      <c r="M366" s="151"/>
      <c r="N366" s="151"/>
      <c r="O366" s="61">
        <f t="shared" ref="O366:Q366" si="1796">AA366+AD366+AG366+AJ366+AM366+AP366+AS366+AV366+AY366+BB366+BE366+BH366</f>
        <v>0</v>
      </c>
      <c r="P366" s="61">
        <f t="shared" si="1796"/>
        <v>0</v>
      </c>
      <c r="Q366" s="61">
        <f t="shared" si="1796"/>
        <v>0</v>
      </c>
      <c r="R366" s="62">
        <f t="shared" ref="R366:T366" si="1797">IF(BK366=0,SUM(AA366+AD366+AG366+AJ366+AM366+AP366+AS366+AV366+AY366+BB366+BE366+BH366),BK366)</f>
        <v>0</v>
      </c>
      <c r="S366" s="62">
        <f t="shared" si="1797"/>
        <v>0</v>
      </c>
      <c r="T366" s="62">
        <f t="shared" si="1797"/>
        <v>0</v>
      </c>
      <c r="U366" s="63">
        <f t="shared" si="1691"/>
        <v>0</v>
      </c>
      <c r="V366" s="63">
        <f t="shared" si="1692"/>
        <v>0</v>
      </c>
      <c r="W366" s="63">
        <f t="shared" si="1693"/>
        <v>0</v>
      </c>
      <c r="X366" s="64">
        <f t="shared" ref="X366:Y366" si="1798">IF(O366&gt;0,O366/K366,0)</f>
        <v>0</v>
      </c>
      <c r="Y366" s="64">
        <f t="shared" si="1798"/>
        <v>0</v>
      </c>
      <c r="Z366" s="64">
        <f t="shared" si="1366"/>
        <v>0</v>
      </c>
      <c r="AA366" s="151"/>
      <c r="AB366" s="151"/>
      <c r="AC366" s="151"/>
      <c r="AD366" s="151"/>
      <c r="AE366" s="131"/>
      <c r="AF366" s="131"/>
      <c r="AG366" s="131"/>
      <c r="AH366" s="131"/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  <c r="BI366" s="151"/>
      <c r="BJ366" s="151"/>
      <c r="BK366" s="151"/>
      <c r="BL366" s="151"/>
      <c r="BM366" s="151"/>
      <c r="BN366" s="326">
        <f t="shared" si="1753"/>
        <v>0</v>
      </c>
      <c r="BO366" s="327">
        <f t="shared" si="1754"/>
        <v>0</v>
      </c>
      <c r="BP366" s="326">
        <f t="shared" si="1755"/>
        <v>0</v>
      </c>
      <c r="BQ366" s="326">
        <f t="shared" si="1756"/>
        <v>0</v>
      </c>
      <c r="BR366" s="326">
        <f t="shared" si="1757"/>
        <v>0</v>
      </c>
      <c r="BS366" s="326">
        <f t="shared" si="1758"/>
        <v>0</v>
      </c>
      <c r="BT366" s="326">
        <f t="shared" si="1759"/>
        <v>0</v>
      </c>
      <c r="BU366" s="326">
        <f t="shared" si="1760"/>
        <v>0</v>
      </c>
      <c r="BV366" s="326">
        <f t="shared" si="1761"/>
        <v>0</v>
      </c>
      <c r="BW366" s="326">
        <f t="shared" si="1762"/>
        <v>0</v>
      </c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</row>
    <row r="367" spans="1:85" ht="15.75" customHeight="1">
      <c r="A367" s="52" t="s">
        <v>670</v>
      </c>
      <c r="B367" s="66"/>
      <c r="C367" s="54" t="s">
        <v>671</v>
      </c>
      <c r="D367" s="84" t="s">
        <v>672</v>
      </c>
      <c r="E367" s="96">
        <v>60000</v>
      </c>
      <c r="F367" s="96"/>
      <c r="G367" s="56">
        <f t="shared" si="1741"/>
        <v>60000</v>
      </c>
      <c r="H367" s="56"/>
      <c r="I367" s="57">
        <f t="shared" si="1742"/>
        <v>0.27166433333333334</v>
      </c>
      <c r="J367" s="57">
        <f t="shared" si="1743"/>
        <v>0.27166433333333334</v>
      </c>
      <c r="K367" s="149">
        <v>16299.86</v>
      </c>
      <c r="L367" s="149"/>
      <c r="M367" s="151"/>
      <c r="N367" s="151"/>
      <c r="O367" s="61">
        <f t="shared" ref="O367:Q367" si="1799">AA367+AD367+AG367+AJ367+AM367+AP367+AS367+AV367+AY367+BB367+BE367+BH367</f>
        <v>16299.86</v>
      </c>
      <c r="P367" s="61">
        <f t="shared" si="1799"/>
        <v>0</v>
      </c>
      <c r="Q367" s="61">
        <f t="shared" si="1799"/>
        <v>0</v>
      </c>
      <c r="R367" s="62">
        <f t="shared" ref="R367:T367" si="1800">IF(BK367=0,SUM(AA367+AD367+AG367+AJ367+AM367+AP367+AS367+AV367+AY367+BB367+BE367+BH367),BK367)</f>
        <v>16299.86</v>
      </c>
      <c r="S367" s="62">
        <f t="shared" si="1800"/>
        <v>0</v>
      </c>
      <c r="T367" s="62">
        <f t="shared" si="1800"/>
        <v>0</v>
      </c>
      <c r="U367" s="63">
        <f t="shared" si="1691"/>
        <v>0</v>
      </c>
      <c r="V367" s="63">
        <f t="shared" si="1692"/>
        <v>0</v>
      </c>
      <c r="W367" s="63">
        <f t="shared" si="1693"/>
        <v>0</v>
      </c>
      <c r="X367" s="64">
        <f t="shared" ref="X367:Y367" si="1801">IF(O367&gt;0,O367/K367,0)</f>
        <v>1</v>
      </c>
      <c r="Y367" s="64">
        <f t="shared" si="1801"/>
        <v>0</v>
      </c>
      <c r="Z367" s="64">
        <f t="shared" si="1366"/>
        <v>0</v>
      </c>
      <c r="AA367" s="151"/>
      <c r="AB367" s="151"/>
      <c r="AC367" s="151"/>
      <c r="AD367" s="151"/>
      <c r="AE367" s="131"/>
      <c r="AF367" s="131"/>
      <c r="AG367" s="131">
        <v>16299.86</v>
      </c>
      <c r="AH367" s="131"/>
      <c r="AI367" s="151"/>
      <c r="AJ367" s="151"/>
      <c r="AK367" s="151"/>
      <c r="AL367" s="151"/>
      <c r="AM367" s="151"/>
      <c r="AN367" s="151"/>
      <c r="AO367" s="151"/>
      <c r="AP367" s="151"/>
      <c r="AQ367" s="151"/>
      <c r="AR367" s="151"/>
      <c r="AS367" s="151"/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151"/>
      <c r="BH367" s="151"/>
      <c r="BI367" s="151"/>
      <c r="BJ367" s="151"/>
      <c r="BK367" s="151"/>
      <c r="BL367" s="151"/>
      <c r="BM367" s="151"/>
      <c r="BN367" s="326">
        <f t="shared" si="1753"/>
        <v>16299.86</v>
      </c>
      <c r="BO367" s="327">
        <f t="shared" si="1754"/>
        <v>0</v>
      </c>
      <c r="BP367" s="326">
        <f t="shared" si="1755"/>
        <v>16299.86</v>
      </c>
      <c r="BQ367" s="326">
        <f t="shared" si="1756"/>
        <v>0</v>
      </c>
      <c r="BR367" s="326">
        <f t="shared" si="1757"/>
        <v>0</v>
      </c>
      <c r="BS367" s="326">
        <f t="shared" si="1758"/>
        <v>0</v>
      </c>
      <c r="BT367" s="326">
        <f t="shared" si="1759"/>
        <v>0</v>
      </c>
      <c r="BU367" s="326">
        <f t="shared" si="1760"/>
        <v>16299.86</v>
      </c>
      <c r="BV367" s="326">
        <f t="shared" si="1761"/>
        <v>0</v>
      </c>
      <c r="BW367" s="326">
        <f t="shared" si="1762"/>
        <v>16299.86</v>
      </c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</row>
    <row r="368" spans="1:85" ht="15.75" customHeight="1">
      <c r="A368" s="52" t="s">
        <v>673</v>
      </c>
      <c r="B368" s="66" t="s">
        <v>652</v>
      </c>
      <c r="C368" s="54" t="s">
        <v>671</v>
      </c>
      <c r="D368" s="84" t="s">
        <v>674</v>
      </c>
      <c r="E368" s="96"/>
      <c r="F368" s="96"/>
      <c r="G368" s="56">
        <f t="shared" si="1741"/>
        <v>0</v>
      </c>
      <c r="H368" s="56"/>
      <c r="I368" s="57">
        <f t="shared" si="1742"/>
        <v>0</v>
      </c>
      <c r="J368" s="57">
        <f t="shared" si="1743"/>
        <v>0</v>
      </c>
      <c r="K368" s="149">
        <v>2400</v>
      </c>
      <c r="L368" s="149">
        <v>9540</v>
      </c>
      <c r="M368" s="151"/>
      <c r="N368" s="151"/>
      <c r="O368" s="61">
        <f t="shared" ref="O368:Q368" si="1802">AA368+AD368+AG368+AJ368+AM368+AP368+AS368+AV368+AY368+BB368+BE368+BH368</f>
        <v>0</v>
      </c>
      <c r="P368" s="61">
        <f t="shared" si="1802"/>
        <v>9540</v>
      </c>
      <c r="Q368" s="61">
        <f t="shared" si="1802"/>
        <v>0</v>
      </c>
      <c r="R368" s="62">
        <f t="shared" ref="R368:T368" si="1803">IF(BK368=0,SUM(AA368+AD368+AG368+AJ368+AM368+AP368+AS368+AV368+AY368+BB368+BE368+BH368),BK368)</f>
        <v>0</v>
      </c>
      <c r="S368" s="62">
        <f t="shared" si="1803"/>
        <v>9540</v>
      </c>
      <c r="T368" s="62">
        <f t="shared" si="1803"/>
        <v>0</v>
      </c>
      <c r="U368" s="63">
        <f t="shared" si="1691"/>
        <v>2400</v>
      </c>
      <c r="V368" s="63">
        <f t="shared" si="1692"/>
        <v>0</v>
      </c>
      <c r="W368" s="63">
        <f t="shared" si="1693"/>
        <v>0</v>
      </c>
      <c r="X368" s="64">
        <f t="shared" ref="X368:Y368" si="1804">IF(O368&gt;0,O368/K368,0)</f>
        <v>0</v>
      </c>
      <c r="Y368" s="64">
        <f t="shared" si="1804"/>
        <v>1</v>
      </c>
      <c r="Z368" s="64">
        <f t="shared" si="1366"/>
        <v>0</v>
      </c>
      <c r="AA368" s="151"/>
      <c r="AB368" s="151"/>
      <c r="AC368" s="151"/>
      <c r="AD368" s="151"/>
      <c r="AE368" s="131"/>
      <c r="AF368" s="131"/>
      <c r="AG368" s="131"/>
      <c r="AH368" s="151">
        <v>9540</v>
      </c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  <c r="BI368" s="151"/>
      <c r="BJ368" s="151"/>
      <c r="BK368" s="151"/>
      <c r="BL368" s="151"/>
      <c r="BM368" s="151"/>
      <c r="BN368" s="326">
        <f t="shared" si="1753"/>
        <v>0</v>
      </c>
      <c r="BO368" s="327">
        <f t="shared" si="1754"/>
        <v>0</v>
      </c>
      <c r="BP368" s="326">
        <f t="shared" si="1755"/>
        <v>0</v>
      </c>
      <c r="BQ368" s="326">
        <f t="shared" si="1756"/>
        <v>2400</v>
      </c>
      <c r="BR368" s="326">
        <f t="shared" si="1757"/>
        <v>0</v>
      </c>
      <c r="BS368" s="326">
        <f t="shared" si="1758"/>
        <v>2400</v>
      </c>
      <c r="BT368" s="326">
        <f t="shared" si="1759"/>
        <v>0</v>
      </c>
      <c r="BU368" s="326">
        <f t="shared" si="1760"/>
        <v>0</v>
      </c>
      <c r="BV368" s="326">
        <f t="shared" si="1761"/>
        <v>2400</v>
      </c>
      <c r="BW368" s="326">
        <f t="shared" si="1762"/>
        <v>0</v>
      </c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</row>
    <row r="369" spans="1:85" ht="15.75" customHeight="1" outlineLevel="1">
      <c r="A369" s="52" t="s">
        <v>675</v>
      </c>
      <c r="B369" s="87"/>
      <c r="C369" s="54" t="s">
        <v>671</v>
      </c>
      <c r="D369" s="84" t="s">
        <v>676</v>
      </c>
      <c r="E369" s="96"/>
      <c r="F369" s="96"/>
      <c r="G369" s="56">
        <f t="shared" ref="G369:G370" si="1805">E369-F369</f>
        <v>0</v>
      </c>
      <c r="H369" s="56"/>
      <c r="I369" s="57">
        <f t="shared" ref="I369:I370" si="1806">IF(G369&gt;0,K369/G369,0)</f>
        <v>0</v>
      </c>
      <c r="J369" s="57">
        <f t="shared" ref="J369:J370" si="1807">IF(G369&gt;0,O369/G369,0)</f>
        <v>0</v>
      </c>
      <c r="K369" s="149">
        <v>718.4</v>
      </c>
      <c r="L369" s="149"/>
      <c r="M369" s="151"/>
      <c r="N369" s="151"/>
      <c r="O369" s="61">
        <f t="shared" ref="O369:Q369" si="1808">AA369+AD369+AG369+AJ369+AM369+AP369+AS369+AV369+AY369+BB369+BE369+BH369</f>
        <v>0</v>
      </c>
      <c r="P369" s="61">
        <f t="shared" si="1808"/>
        <v>0</v>
      </c>
      <c r="Q369" s="61">
        <f t="shared" si="1808"/>
        <v>0</v>
      </c>
      <c r="R369" s="62">
        <f t="shared" ref="R369:T369" si="1809">IF(BK369=0,SUM(AA369+AD369+AG369+AJ369+AM369+AP369+AS369+AV369+AY369+BB369+BE369+BH369),BK369)</f>
        <v>0</v>
      </c>
      <c r="S369" s="62">
        <f t="shared" si="1809"/>
        <v>0</v>
      </c>
      <c r="T369" s="62">
        <f t="shared" si="1809"/>
        <v>0</v>
      </c>
      <c r="U369" s="63">
        <f t="shared" si="1691"/>
        <v>718.4</v>
      </c>
      <c r="V369" s="63">
        <f t="shared" si="1692"/>
        <v>0</v>
      </c>
      <c r="W369" s="63">
        <f t="shared" si="1693"/>
        <v>0</v>
      </c>
      <c r="X369" s="64">
        <f t="shared" ref="X369:Y369" si="1810">IF(O369&gt;0,O369/K369,0)</f>
        <v>0</v>
      </c>
      <c r="Y369" s="64">
        <f t="shared" si="1810"/>
        <v>0</v>
      </c>
      <c r="Z369" s="64">
        <f t="shared" si="1366"/>
        <v>0</v>
      </c>
      <c r="AA369" s="151"/>
      <c r="AB369" s="151"/>
      <c r="AC369" s="151"/>
      <c r="AD369" s="151"/>
      <c r="AE369" s="131"/>
      <c r="AF369" s="131"/>
      <c r="AG369" s="131"/>
      <c r="AH369" s="131"/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  <c r="BI369" s="151"/>
      <c r="BJ369" s="151"/>
      <c r="BK369" s="151"/>
      <c r="BL369" s="151"/>
      <c r="BM369" s="151"/>
      <c r="BN369" s="326">
        <f t="shared" si="1753"/>
        <v>0</v>
      </c>
      <c r="BO369" s="327">
        <f t="shared" si="1754"/>
        <v>0</v>
      </c>
      <c r="BP369" s="326">
        <f t="shared" si="1755"/>
        <v>0</v>
      </c>
      <c r="BQ369" s="326">
        <f t="shared" si="1756"/>
        <v>718.4</v>
      </c>
      <c r="BR369" s="326">
        <f t="shared" si="1757"/>
        <v>0</v>
      </c>
      <c r="BS369" s="326">
        <f t="shared" si="1758"/>
        <v>718.4</v>
      </c>
      <c r="BT369" s="326">
        <f t="shared" si="1759"/>
        <v>0</v>
      </c>
      <c r="BU369" s="326">
        <f t="shared" si="1760"/>
        <v>0</v>
      </c>
      <c r="BV369" s="326">
        <f t="shared" si="1761"/>
        <v>718.4</v>
      </c>
      <c r="BW369" s="326">
        <f t="shared" si="1762"/>
        <v>0</v>
      </c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</row>
    <row r="370" spans="1:85" ht="15.75" customHeight="1" outlineLevel="1">
      <c r="A370" s="52" t="s">
        <v>677</v>
      </c>
      <c r="B370" s="87"/>
      <c r="C370" s="54" t="s">
        <v>671</v>
      </c>
      <c r="D370" s="84" t="s">
        <v>678</v>
      </c>
      <c r="E370" s="96"/>
      <c r="F370" s="96"/>
      <c r="G370" s="56">
        <f t="shared" si="1805"/>
        <v>0</v>
      </c>
      <c r="H370" s="56"/>
      <c r="I370" s="57">
        <f t="shared" si="1806"/>
        <v>0</v>
      </c>
      <c r="J370" s="57">
        <f t="shared" si="1807"/>
        <v>0</v>
      </c>
      <c r="K370" s="149">
        <v>25355.5</v>
      </c>
      <c r="L370" s="149"/>
      <c r="M370" s="151"/>
      <c r="N370" s="151"/>
      <c r="O370" s="61">
        <f t="shared" ref="O370:Q370" si="1811">AA370+AD370+AG370+AJ370+AM370+AP370+AS370+AV370+AY370+BB370+BE370+BH370</f>
        <v>25355.5</v>
      </c>
      <c r="P370" s="61">
        <f t="shared" si="1811"/>
        <v>0</v>
      </c>
      <c r="Q370" s="61">
        <f t="shared" si="1811"/>
        <v>0</v>
      </c>
      <c r="R370" s="62">
        <f t="shared" ref="R370:T370" si="1812">IF(BK370=0,SUM(AA370+AD370+AG370+AJ370+AM370+AP370+AS370+AV370+AY370+BB370+BE370+BH370),BK370)</f>
        <v>25355.5</v>
      </c>
      <c r="S370" s="62">
        <f t="shared" si="1812"/>
        <v>0</v>
      </c>
      <c r="T370" s="62">
        <f t="shared" si="1812"/>
        <v>0</v>
      </c>
      <c r="U370" s="63">
        <f t="shared" si="1691"/>
        <v>0</v>
      </c>
      <c r="V370" s="63">
        <f t="shared" si="1692"/>
        <v>0</v>
      </c>
      <c r="W370" s="63">
        <f t="shared" si="1693"/>
        <v>0</v>
      </c>
      <c r="X370" s="64">
        <f t="shared" ref="X370:Y370" si="1813">IF(O370&gt;0,O370/K370,0)</f>
        <v>1</v>
      </c>
      <c r="Y370" s="64">
        <f t="shared" si="1813"/>
        <v>0</v>
      </c>
      <c r="Z370" s="64">
        <f t="shared" si="1366"/>
        <v>0</v>
      </c>
      <c r="AA370" s="151"/>
      <c r="AB370" s="151"/>
      <c r="AC370" s="151"/>
      <c r="AD370" s="151"/>
      <c r="AE370" s="131"/>
      <c r="AF370" s="131"/>
      <c r="AG370" s="131">
        <f>9450+15905+0.5</f>
        <v>25355.5</v>
      </c>
      <c r="AH370" s="13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  <c r="BI370" s="151"/>
      <c r="BJ370" s="151"/>
      <c r="BK370" s="151"/>
      <c r="BL370" s="151"/>
      <c r="BM370" s="151"/>
      <c r="BN370" s="326">
        <f t="shared" si="1753"/>
        <v>25355.5</v>
      </c>
      <c r="BO370" s="327">
        <f t="shared" si="1754"/>
        <v>0</v>
      </c>
      <c r="BP370" s="326">
        <f t="shared" si="1755"/>
        <v>25355.5</v>
      </c>
      <c r="BQ370" s="326">
        <f t="shared" si="1756"/>
        <v>0</v>
      </c>
      <c r="BR370" s="326">
        <f t="shared" si="1757"/>
        <v>0</v>
      </c>
      <c r="BS370" s="326">
        <f t="shared" si="1758"/>
        <v>0</v>
      </c>
      <c r="BT370" s="326">
        <f t="shared" si="1759"/>
        <v>0</v>
      </c>
      <c r="BU370" s="326">
        <f t="shared" si="1760"/>
        <v>25355.5</v>
      </c>
      <c r="BV370" s="326">
        <f t="shared" si="1761"/>
        <v>0</v>
      </c>
      <c r="BW370" s="326">
        <f t="shared" si="1762"/>
        <v>25355.5</v>
      </c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</row>
    <row r="371" spans="1:85" ht="15.75" customHeight="1" outlineLevel="1">
      <c r="A371" s="86"/>
      <c r="B371" s="87" t="s">
        <v>679</v>
      </c>
      <c r="C371" s="54" t="s">
        <v>427</v>
      </c>
      <c r="D371" s="84" t="s">
        <v>680</v>
      </c>
      <c r="E371" s="96"/>
      <c r="F371" s="96"/>
      <c r="G371" s="56">
        <f t="shared" ref="G371:G378" si="1814">E371-F371</f>
        <v>0</v>
      </c>
      <c r="H371" s="56"/>
      <c r="I371" s="57">
        <f t="shared" ref="I371:I377" si="1815">IF(G371&gt;0,K371/G371,0)</f>
        <v>0</v>
      </c>
      <c r="J371" s="57">
        <f t="shared" ref="J371:J377" si="1816">IF(G371&gt;0,O371/G371,0)</f>
        <v>0</v>
      </c>
      <c r="K371" s="149"/>
      <c r="L371" s="149">
        <v>353.91</v>
      </c>
      <c r="M371" s="151"/>
      <c r="N371" s="151"/>
      <c r="O371" s="61">
        <f t="shared" ref="O371:Q371" si="1817">AA371+AD371+AG371+AJ371+AM371+AP371+AS371+AV371+AY371+BB371+BE371+BH371</f>
        <v>0</v>
      </c>
      <c r="P371" s="61">
        <f t="shared" si="1817"/>
        <v>353.91</v>
      </c>
      <c r="Q371" s="61">
        <f t="shared" si="1817"/>
        <v>0</v>
      </c>
      <c r="R371" s="62">
        <f t="shared" ref="R371:T371" si="1818">IF(BK371=0,SUM(AA371+AD371+AG371+AJ371+AM371+AP371+AS371+AV371+AY371+BB371+BE371+BH371),BK371)</f>
        <v>0</v>
      </c>
      <c r="S371" s="62">
        <f t="shared" si="1818"/>
        <v>353.91</v>
      </c>
      <c r="T371" s="62">
        <f t="shared" si="1818"/>
        <v>0</v>
      </c>
      <c r="U371" s="63">
        <f t="shared" si="1691"/>
        <v>0</v>
      </c>
      <c r="V371" s="63">
        <f t="shared" si="1692"/>
        <v>0</v>
      </c>
      <c r="W371" s="63">
        <f t="shared" si="1693"/>
        <v>0</v>
      </c>
      <c r="X371" s="64">
        <f t="shared" ref="X371:Y371" si="1819">IF(O371&gt;0,O371/K371,0)</f>
        <v>0</v>
      </c>
      <c r="Y371" s="64">
        <f t="shared" si="1819"/>
        <v>1</v>
      </c>
      <c r="Z371" s="64">
        <f t="shared" si="1366"/>
        <v>0</v>
      </c>
      <c r="AA371" s="151"/>
      <c r="AB371" s="151"/>
      <c r="AC371" s="151"/>
      <c r="AD371" s="151"/>
      <c r="AE371" s="131">
        <v>353.91</v>
      </c>
      <c r="AF371" s="131"/>
      <c r="AG371" s="131"/>
      <c r="AH371" s="131"/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  <c r="BI371" s="151"/>
      <c r="BJ371" s="151"/>
      <c r="BK371" s="151"/>
      <c r="BL371" s="151"/>
      <c r="BM371" s="151"/>
      <c r="BN371" s="326">
        <f t="shared" si="1753"/>
        <v>0</v>
      </c>
      <c r="BO371" s="327">
        <f t="shared" si="1754"/>
        <v>0</v>
      </c>
      <c r="BP371" s="326">
        <f t="shared" si="1755"/>
        <v>0</v>
      </c>
      <c r="BQ371" s="326">
        <f t="shared" si="1756"/>
        <v>0</v>
      </c>
      <c r="BR371" s="326">
        <f t="shared" si="1757"/>
        <v>0</v>
      </c>
      <c r="BS371" s="326">
        <f t="shared" si="1758"/>
        <v>0</v>
      </c>
      <c r="BT371" s="326">
        <f t="shared" si="1759"/>
        <v>0</v>
      </c>
      <c r="BU371" s="326">
        <f t="shared" si="1760"/>
        <v>0</v>
      </c>
      <c r="BV371" s="326">
        <f t="shared" si="1761"/>
        <v>0</v>
      </c>
      <c r="BW371" s="326">
        <f t="shared" si="1762"/>
        <v>0</v>
      </c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</row>
    <row r="372" spans="1:85" ht="15.75" customHeight="1" outlineLevel="1">
      <c r="A372" s="86"/>
      <c r="B372" s="87" t="s">
        <v>654</v>
      </c>
      <c r="C372" s="54" t="s">
        <v>427</v>
      </c>
      <c r="D372" s="84" t="s">
        <v>681</v>
      </c>
      <c r="E372" s="96"/>
      <c r="F372" s="96"/>
      <c r="G372" s="56">
        <f t="shared" si="1814"/>
        <v>0</v>
      </c>
      <c r="H372" s="56"/>
      <c r="I372" s="57">
        <f t="shared" si="1815"/>
        <v>0</v>
      </c>
      <c r="J372" s="57">
        <f t="shared" si="1816"/>
        <v>0</v>
      </c>
      <c r="K372" s="149"/>
      <c r="L372" s="149">
        <v>235.5</v>
      </c>
      <c r="M372" s="151"/>
      <c r="N372" s="151"/>
      <c r="O372" s="61">
        <f t="shared" ref="O372:Q372" si="1820">AA372+AD372+AG372+AJ372+AM372+AP372+AS372+AV372+AY372+BB372+BE372+BH372</f>
        <v>0</v>
      </c>
      <c r="P372" s="61">
        <f t="shared" si="1820"/>
        <v>235.5</v>
      </c>
      <c r="Q372" s="61">
        <f t="shared" si="1820"/>
        <v>0</v>
      </c>
      <c r="R372" s="62">
        <f t="shared" ref="R372:T372" si="1821">IF(BK372=0,SUM(AA372+AD372+AG372+AJ372+AM372+AP372+AS372+AV372+AY372+BB372+BE372+BH372),BK372)</f>
        <v>0</v>
      </c>
      <c r="S372" s="62">
        <f t="shared" si="1821"/>
        <v>235.5</v>
      </c>
      <c r="T372" s="62">
        <f t="shared" si="1821"/>
        <v>0</v>
      </c>
      <c r="U372" s="63">
        <f t="shared" si="1691"/>
        <v>0</v>
      </c>
      <c r="V372" s="63">
        <f t="shared" si="1692"/>
        <v>0</v>
      </c>
      <c r="W372" s="63">
        <f t="shared" si="1693"/>
        <v>0</v>
      </c>
      <c r="X372" s="64">
        <f t="shared" ref="X372:Y372" si="1822">IF(O372&gt;0,O372/K372,0)</f>
        <v>0</v>
      </c>
      <c r="Y372" s="64">
        <f t="shared" si="1822"/>
        <v>1</v>
      </c>
      <c r="Z372" s="64">
        <f t="shared" si="1366"/>
        <v>0</v>
      </c>
      <c r="AA372" s="151"/>
      <c r="AB372" s="151"/>
      <c r="AC372" s="151"/>
      <c r="AD372" s="151"/>
      <c r="AE372" s="131">
        <v>235.5</v>
      </c>
      <c r="AF372" s="131"/>
      <c r="AG372" s="131"/>
      <c r="AH372" s="131"/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  <c r="BI372" s="151"/>
      <c r="BJ372" s="151"/>
      <c r="BK372" s="151"/>
      <c r="BL372" s="151"/>
      <c r="BM372" s="151"/>
      <c r="BN372" s="326">
        <f t="shared" si="1753"/>
        <v>0</v>
      </c>
      <c r="BO372" s="327">
        <f t="shared" si="1754"/>
        <v>0</v>
      </c>
      <c r="BP372" s="326">
        <f t="shared" si="1755"/>
        <v>0</v>
      </c>
      <c r="BQ372" s="326">
        <f t="shared" si="1756"/>
        <v>0</v>
      </c>
      <c r="BR372" s="326">
        <f t="shared" si="1757"/>
        <v>0</v>
      </c>
      <c r="BS372" s="326">
        <f t="shared" si="1758"/>
        <v>0</v>
      </c>
      <c r="BT372" s="326">
        <f t="shared" si="1759"/>
        <v>0</v>
      </c>
      <c r="BU372" s="326">
        <f t="shared" si="1760"/>
        <v>0</v>
      </c>
      <c r="BV372" s="326">
        <f t="shared" si="1761"/>
        <v>0</v>
      </c>
      <c r="BW372" s="326">
        <f t="shared" si="1762"/>
        <v>0</v>
      </c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</row>
    <row r="373" spans="1:85" ht="15.75" customHeight="1" outlineLevel="1">
      <c r="A373" s="86"/>
      <c r="B373" s="88" t="s">
        <v>682</v>
      </c>
      <c r="C373" s="54" t="s">
        <v>427</v>
      </c>
      <c r="D373" s="84" t="s">
        <v>683</v>
      </c>
      <c r="E373" s="96"/>
      <c r="F373" s="96"/>
      <c r="G373" s="56">
        <f t="shared" si="1814"/>
        <v>0</v>
      </c>
      <c r="H373" s="56"/>
      <c r="I373" s="57">
        <f t="shared" si="1815"/>
        <v>0</v>
      </c>
      <c r="J373" s="57">
        <f t="shared" si="1816"/>
        <v>0</v>
      </c>
      <c r="K373" s="149"/>
      <c r="L373" s="149">
        <v>1161</v>
      </c>
      <c r="M373" s="151"/>
      <c r="N373" s="151"/>
      <c r="O373" s="61">
        <f t="shared" ref="O373:Q373" si="1823">AA373+AD373+AG373+AJ373+AM373+AP373+AS373+AV373+AY373+BB373+BE373+BH373</f>
        <v>0</v>
      </c>
      <c r="P373" s="61">
        <f t="shared" si="1823"/>
        <v>0</v>
      </c>
      <c r="Q373" s="61">
        <f t="shared" si="1823"/>
        <v>0</v>
      </c>
      <c r="R373" s="62">
        <f t="shared" ref="R373:T373" si="1824">IF(BK373=0,SUM(AA373+AD373+AG373+AJ373+AM373+AP373+AS373+AV373+AY373+BB373+BE373+BH373),BK373)</f>
        <v>0</v>
      </c>
      <c r="S373" s="62">
        <f t="shared" si="1824"/>
        <v>0</v>
      </c>
      <c r="T373" s="62">
        <f t="shared" si="1824"/>
        <v>0</v>
      </c>
      <c r="U373" s="63">
        <f t="shared" si="1691"/>
        <v>0</v>
      </c>
      <c r="V373" s="63">
        <f t="shared" si="1692"/>
        <v>1161</v>
      </c>
      <c r="W373" s="63">
        <f t="shared" si="1693"/>
        <v>0</v>
      </c>
      <c r="X373" s="64">
        <f t="shared" ref="X373:Y373" si="1825">IF(O373&gt;0,O373/K373,0)</f>
        <v>0</v>
      </c>
      <c r="Y373" s="64">
        <f t="shared" si="1825"/>
        <v>0</v>
      </c>
      <c r="Z373" s="64">
        <f t="shared" si="1366"/>
        <v>0</v>
      </c>
      <c r="AA373" s="151"/>
      <c r="AB373" s="151"/>
      <c r="AC373" s="151"/>
      <c r="AD373" s="151"/>
      <c r="AE373" s="131"/>
      <c r="AF373" s="131"/>
      <c r="AG373" s="131"/>
      <c r="AH373" s="13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  <c r="BI373" s="151"/>
      <c r="BJ373" s="151"/>
      <c r="BK373" s="151"/>
      <c r="BL373" s="151"/>
      <c r="BM373" s="151"/>
      <c r="BN373" s="326">
        <f t="shared" si="1753"/>
        <v>0</v>
      </c>
      <c r="BO373" s="327">
        <f t="shared" si="1754"/>
        <v>0</v>
      </c>
      <c r="BP373" s="326">
        <f t="shared" si="1755"/>
        <v>0</v>
      </c>
      <c r="BQ373" s="326">
        <f t="shared" si="1756"/>
        <v>0</v>
      </c>
      <c r="BR373" s="326">
        <f t="shared" si="1757"/>
        <v>0</v>
      </c>
      <c r="BS373" s="326">
        <f t="shared" si="1758"/>
        <v>0</v>
      </c>
      <c r="BT373" s="326">
        <f t="shared" si="1759"/>
        <v>1161</v>
      </c>
      <c r="BU373" s="326">
        <f t="shared" si="1760"/>
        <v>0</v>
      </c>
      <c r="BV373" s="326">
        <f t="shared" si="1761"/>
        <v>0</v>
      </c>
      <c r="BW373" s="326">
        <f t="shared" si="1762"/>
        <v>1161</v>
      </c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</row>
    <row r="374" spans="1:85" ht="15.75" customHeight="1">
      <c r="A374" s="85"/>
      <c r="B374" s="66"/>
      <c r="C374" s="54" t="s">
        <v>200</v>
      </c>
      <c r="D374" s="84" t="s">
        <v>684</v>
      </c>
      <c r="E374" s="96">
        <f>200000+10000</f>
        <v>210000</v>
      </c>
      <c r="F374" s="96"/>
      <c r="G374" s="56">
        <f t="shared" si="1814"/>
        <v>210000</v>
      </c>
      <c r="H374" s="56"/>
      <c r="I374" s="57">
        <f t="shared" si="1815"/>
        <v>0</v>
      </c>
      <c r="J374" s="57">
        <f t="shared" si="1816"/>
        <v>0</v>
      </c>
      <c r="K374" s="149"/>
      <c r="L374" s="149"/>
      <c r="M374" s="151"/>
      <c r="N374" s="151"/>
      <c r="O374" s="61">
        <f t="shared" ref="O374:Q374" si="1826">AA374+AD374+AG374+AJ374+AM374+AP374+AS374+AV374+AY374+BB374+BE374+BH374</f>
        <v>0</v>
      </c>
      <c r="P374" s="61">
        <f t="shared" si="1826"/>
        <v>0</v>
      </c>
      <c r="Q374" s="61">
        <f t="shared" si="1826"/>
        <v>0</v>
      </c>
      <c r="R374" s="62">
        <f t="shared" ref="R374:T374" si="1827">IF(BK374=0,SUM(AA374+AD374+AG374+AJ374+AM374+AP374+AS374+AV374+AY374+BB374+BE374+BH374),BK374)</f>
        <v>0</v>
      </c>
      <c r="S374" s="62">
        <f t="shared" si="1827"/>
        <v>0</v>
      </c>
      <c r="T374" s="62">
        <f t="shared" si="1827"/>
        <v>0</v>
      </c>
      <c r="U374" s="63">
        <f t="shared" si="1691"/>
        <v>0</v>
      </c>
      <c r="V374" s="63">
        <f t="shared" si="1692"/>
        <v>0</v>
      </c>
      <c r="W374" s="63">
        <f t="shared" si="1693"/>
        <v>0</v>
      </c>
      <c r="X374" s="64">
        <f t="shared" ref="X374:Y374" si="1828">IF(O374&gt;0,O374/K374,0)</f>
        <v>0</v>
      </c>
      <c r="Y374" s="64">
        <f t="shared" si="1828"/>
        <v>0</v>
      </c>
      <c r="Z374" s="64">
        <f t="shared" si="1366"/>
        <v>0</v>
      </c>
      <c r="AA374" s="151"/>
      <c r="AB374" s="151"/>
      <c r="AC374" s="151"/>
      <c r="AD374" s="151"/>
      <c r="AE374" s="131"/>
      <c r="AF374" s="131"/>
      <c r="AG374" s="131"/>
      <c r="AH374" s="13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  <c r="BI374" s="151"/>
      <c r="BJ374" s="151"/>
      <c r="BK374" s="151"/>
      <c r="BL374" s="151"/>
      <c r="BM374" s="151"/>
      <c r="BN374" s="326">
        <f t="shared" si="1753"/>
        <v>0</v>
      </c>
      <c r="BO374" s="327">
        <f t="shared" si="1754"/>
        <v>0</v>
      </c>
      <c r="BP374" s="326">
        <f t="shared" si="1755"/>
        <v>0</v>
      </c>
      <c r="BQ374" s="326">
        <f t="shared" si="1756"/>
        <v>0</v>
      </c>
      <c r="BR374" s="326">
        <f t="shared" si="1757"/>
        <v>0</v>
      </c>
      <c r="BS374" s="326">
        <f t="shared" si="1758"/>
        <v>0</v>
      </c>
      <c r="BT374" s="326">
        <f t="shared" si="1759"/>
        <v>0</v>
      </c>
      <c r="BU374" s="326">
        <f t="shared" si="1760"/>
        <v>0</v>
      </c>
      <c r="BV374" s="326">
        <f t="shared" si="1761"/>
        <v>0</v>
      </c>
      <c r="BW374" s="326">
        <f t="shared" si="1762"/>
        <v>0</v>
      </c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</row>
    <row r="375" spans="1:85" ht="15.75" customHeight="1">
      <c r="A375" s="86"/>
      <c r="B375" s="87" t="s">
        <v>685</v>
      </c>
      <c r="C375" s="54" t="s">
        <v>429</v>
      </c>
      <c r="D375" s="84" t="s">
        <v>683</v>
      </c>
      <c r="E375" s="96"/>
      <c r="F375" s="96"/>
      <c r="G375" s="56">
        <f t="shared" si="1814"/>
        <v>0</v>
      </c>
      <c r="H375" s="56"/>
      <c r="I375" s="57">
        <f t="shared" si="1815"/>
        <v>0</v>
      </c>
      <c r="J375" s="57">
        <f t="shared" si="1816"/>
        <v>0</v>
      </c>
      <c r="K375" s="149"/>
      <c r="L375" s="149">
        <v>3610</v>
      </c>
      <c r="M375" s="151"/>
      <c r="N375" s="151"/>
      <c r="O375" s="61">
        <f t="shared" ref="O375:Q375" si="1829">AA375+AD375+AG375+AJ375+AM375+AP375+AS375+AV375+AY375+BB375+BE375+BH375</f>
        <v>0</v>
      </c>
      <c r="P375" s="61">
        <f t="shared" si="1829"/>
        <v>3610</v>
      </c>
      <c r="Q375" s="61">
        <f t="shared" si="1829"/>
        <v>0</v>
      </c>
      <c r="R375" s="62">
        <f t="shared" ref="R375:T375" si="1830">IF(BK375=0,SUM(AA375+AD375+AG375+AJ375+AM375+AP375+AS375+AV375+AY375+BB375+BE375+BH375),BK375)</f>
        <v>0</v>
      </c>
      <c r="S375" s="62">
        <f t="shared" si="1830"/>
        <v>3610</v>
      </c>
      <c r="T375" s="62">
        <f t="shared" si="1830"/>
        <v>0</v>
      </c>
      <c r="U375" s="63">
        <f t="shared" si="1691"/>
        <v>0</v>
      </c>
      <c r="V375" s="63">
        <f t="shared" si="1692"/>
        <v>0</v>
      </c>
      <c r="W375" s="63">
        <f t="shared" si="1693"/>
        <v>0</v>
      </c>
      <c r="X375" s="64">
        <f t="shared" ref="X375:Y375" si="1831">IF(O375&gt;0,O375/K375,0)</f>
        <v>0</v>
      </c>
      <c r="Y375" s="64">
        <f t="shared" si="1831"/>
        <v>1</v>
      </c>
      <c r="Z375" s="64">
        <f t="shared" si="1366"/>
        <v>0</v>
      </c>
      <c r="AA375" s="151"/>
      <c r="AB375" s="151">
        <v>3610</v>
      </c>
      <c r="AC375" s="151"/>
      <c r="AD375" s="151"/>
      <c r="AE375" s="131"/>
      <c r="AF375" s="131"/>
      <c r="AG375" s="131"/>
      <c r="AH375" s="13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  <c r="BI375" s="151"/>
      <c r="BJ375" s="151"/>
      <c r="BK375" s="151"/>
      <c r="BL375" s="151"/>
      <c r="BM375" s="151"/>
      <c r="BN375" s="326">
        <f t="shared" si="1753"/>
        <v>0</v>
      </c>
      <c r="BO375" s="327">
        <f t="shared" si="1754"/>
        <v>0</v>
      </c>
      <c r="BP375" s="326">
        <f t="shared" si="1755"/>
        <v>0</v>
      </c>
      <c r="BQ375" s="326">
        <f t="shared" si="1756"/>
        <v>0</v>
      </c>
      <c r="BR375" s="326">
        <f t="shared" si="1757"/>
        <v>0</v>
      </c>
      <c r="BS375" s="326">
        <f t="shared" si="1758"/>
        <v>0</v>
      </c>
      <c r="BT375" s="326">
        <f t="shared" si="1759"/>
        <v>0</v>
      </c>
      <c r="BU375" s="326">
        <f t="shared" si="1760"/>
        <v>0</v>
      </c>
      <c r="BV375" s="326">
        <f t="shared" si="1761"/>
        <v>0</v>
      </c>
      <c r="BW375" s="326">
        <f t="shared" si="1762"/>
        <v>0</v>
      </c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</row>
    <row r="376" spans="1:85" ht="15.75" customHeight="1">
      <c r="A376" s="85"/>
      <c r="B376" s="66"/>
      <c r="C376" s="54" t="s">
        <v>686</v>
      </c>
      <c r="D376" s="84" t="s">
        <v>687</v>
      </c>
      <c r="E376" s="96"/>
      <c r="F376" s="96"/>
      <c r="G376" s="56">
        <f t="shared" si="1814"/>
        <v>0</v>
      </c>
      <c r="H376" s="56">
        <v>20000</v>
      </c>
      <c r="I376" s="57">
        <f t="shared" si="1815"/>
        <v>0</v>
      </c>
      <c r="J376" s="57">
        <f t="shared" si="1816"/>
        <v>0</v>
      </c>
      <c r="K376" s="149"/>
      <c r="L376" s="149"/>
      <c r="M376" s="151"/>
      <c r="N376" s="151"/>
      <c r="O376" s="61">
        <f t="shared" ref="O376:Q376" si="1832">AA376+AD376+AG376+AJ376+AM376+AP376+AS376+AV376+AY376+BB376+BE376+BH376</f>
        <v>0</v>
      </c>
      <c r="P376" s="61">
        <f t="shared" si="1832"/>
        <v>0</v>
      </c>
      <c r="Q376" s="61">
        <f t="shared" si="1832"/>
        <v>0</v>
      </c>
      <c r="R376" s="62">
        <f t="shared" ref="R376:T376" si="1833">IF(BK376=0,SUM(AA376+AD376+AG376+AJ376+AM376+AP376+AS376+AV376+AY376+BB376+BE376+BH376),BK376)</f>
        <v>0</v>
      </c>
      <c r="S376" s="62">
        <f t="shared" si="1833"/>
        <v>0</v>
      </c>
      <c r="T376" s="62">
        <f t="shared" si="1833"/>
        <v>0</v>
      </c>
      <c r="U376" s="63">
        <f t="shared" si="1691"/>
        <v>0</v>
      </c>
      <c r="V376" s="63">
        <f t="shared" si="1692"/>
        <v>0</v>
      </c>
      <c r="W376" s="63">
        <f t="shared" si="1693"/>
        <v>0</v>
      </c>
      <c r="X376" s="64">
        <f t="shared" ref="X376:Y376" si="1834">IF(O376&gt;0,O376/K376,0)</f>
        <v>0</v>
      </c>
      <c r="Y376" s="64">
        <f t="shared" si="1834"/>
        <v>0</v>
      </c>
      <c r="Z376" s="64">
        <f t="shared" si="1366"/>
        <v>0</v>
      </c>
      <c r="AA376" s="151"/>
      <c r="AB376" s="151"/>
      <c r="AC376" s="151"/>
      <c r="AD376" s="151"/>
      <c r="AE376" s="131"/>
      <c r="AF376" s="131"/>
      <c r="AG376" s="131"/>
      <c r="AH376" s="131"/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  <c r="BI376" s="151"/>
      <c r="BJ376" s="151"/>
      <c r="BK376" s="151"/>
      <c r="BL376" s="151"/>
      <c r="BM376" s="151"/>
      <c r="BN376" s="326">
        <f t="shared" si="1753"/>
        <v>0</v>
      </c>
      <c r="BO376" s="327">
        <f t="shared" si="1754"/>
        <v>0</v>
      </c>
      <c r="BP376" s="326">
        <f t="shared" si="1755"/>
        <v>0</v>
      </c>
      <c r="BQ376" s="326">
        <f t="shared" si="1756"/>
        <v>0</v>
      </c>
      <c r="BR376" s="326">
        <f t="shared" si="1757"/>
        <v>0</v>
      </c>
      <c r="BS376" s="326">
        <f t="shared" si="1758"/>
        <v>0</v>
      </c>
      <c r="BT376" s="326">
        <f t="shared" si="1759"/>
        <v>0</v>
      </c>
      <c r="BU376" s="326">
        <f t="shared" si="1760"/>
        <v>0</v>
      </c>
      <c r="BV376" s="326">
        <f t="shared" si="1761"/>
        <v>0</v>
      </c>
      <c r="BW376" s="326">
        <f t="shared" si="1762"/>
        <v>0</v>
      </c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</row>
    <row r="377" spans="1:85" ht="15.75" customHeight="1">
      <c r="A377" s="86" t="s">
        <v>688</v>
      </c>
      <c r="B377" s="87" t="s">
        <v>689</v>
      </c>
      <c r="C377" s="54" t="s">
        <v>208</v>
      </c>
      <c r="D377" s="84" t="s">
        <v>690</v>
      </c>
      <c r="E377" s="56">
        <v>220000</v>
      </c>
      <c r="F377" s="56"/>
      <c r="G377" s="56">
        <f t="shared" si="1814"/>
        <v>220000</v>
      </c>
      <c r="H377" s="56">
        <v>100000</v>
      </c>
      <c r="I377" s="57">
        <f t="shared" si="1815"/>
        <v>0.15609513636363637</v>
      </c>
      <c r="J377" s="57">
        <f t="shared" si="1816"/>
        <v>0.15609513636363637</v>
      </c>
      <c r="K377" s="149">
        <v>34340.93</v>
      </c>
      <c r="L377" s="149">
        <v>40891.480000000003</v>
      </c>
      <c r="M377" s="151"/>
      <c r="N377" s="151"/>
      <c r="O377" s="61">
        <f t="shared" ref="O377:Q377" si="1835">AA377+AD377+AG377+AJ377+AM377+AP377+AS377+AV377+AY377+BB377+BE377+BH377</f>
        <v>34340.93</v>
      </c>
      <c r="P377" s="61">
        <f t="shared" si="1835"/>
        <v>40891.480000000003</v>
      </c>
      <c r="Q377" s="61">
        <f t="shared" si="1835"/>
        <v>0</v>
      </c>
      <c r="R377" s="62">
        <f t="shared" ref="R377:T377" si="1836">IF(BK377=0,SUM(AA377+AD377+AG377+AJ377+AM377+AP377+AS377+AV377+AY377+BB377+BE377+BH377),BK377)</f>
        <v>34340.93</v>
      </c>
      <c r="S377" s="62">
        <f t="shared" si="1836"/>
        <v>40891.480000000003</v>
      </c>
      <c r="T377" s="62">
        <f t="shared" si="1836"/>
        <v>0</v>
      </c>
      <c r="U377" s="63">
        <f t="shared" si="1691"/>
        <v>0</v>
      </c>
      <c r="V377" s="63">
        <f t="shared" si="1692"/>
        <v>0</v>
      </c>
      <c r="W377" s="63">
        <f t="shared" si="1693"/>
        <v>0</v>
      </c>
      <c r="X377" s="64">
        <f t="shared" ref="X377:Y377" si="1837">IF(O377&gt;0,O377/K377,0)</f>
        <v>1</v>
      </c>
      <c r="Y377" s="64">
        <f t="shared" si="1837"/>
        <v>1</v>
      </c>
      <c r="Z377" s="64">
        <f t="shared" si="1366"/>
        <v>0</v>
      </c>
      <c r="AA377" s="151"/>
      <c r="AB377" s="151">
        <v>40891.480000000003</v>
      </c>
      <c r="AC377" s="151"/>
      <c r="AD377" s="151"/>
      <c r="AE377" s="131"/>
      <c r="AF377" s="131"/>
      <c r="AG377" s="131">
        <v>34340.93</v>
      </c>
      <c r="AH377" s="131"/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  <c r="BI377" s="151"/>
      <c r="BJ377" s="151"/>
      <c r="BK377" s="151"/>
      <c r="BL377" s="151"/>
      <c r="BM377" s="151"/>
      <c r="BN377" s="326">
        <f t="shared" si="1753"/>
        <v>34340.93</v>
      </c>
      <c r="BO377" s="327">
        <f t="shared" si="1754"/>
        <v>0</v>
      </c>
      <c r="BP377" s="326">
        <f t="shared" si="1755"/>
        <v>34340.93</v>
      </c>
      <c r="BQ377" s="326">
        <f t="shared" si="1756"/>
        <v>0</v>
      </c>
      <c r="BR377" s="326">
        <f t="shared" si="1757"/>
        <v>0</v>
      </c>
      <c r="BS377" s="326">
        <f t="shared" si="1758"/>
        <v>0</v>
      </c>
      <c r="BT377" s="326">
        <f t="shared" si="1759"/>
        <v>0</v>
      </c>
      <c r="BU377" s="326">
        <f t="shared" si="1760"/>
        <v>34340.93</v>
      </c>
      <c r="BV377" s="326">
        <f t="shared" si="1761"/>
        <v>0</v>
      </c>
      <c r="BW377" s="326">
        <f t="shared" si="1762"/>
        <v>34340.93</v>
      </c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</row>
    <row r="378" spans="1:85" ht="15.75" customHeight="1">
      <c r="A378" s="52" t="s">
        <v>691</v>
      </c>
      <c r="B378" s="156"/>
      <c r="C378" s="54" t="s">
        <v>231</v>
      </c>
      <c r="D378" s="84" t="s">
        <v>692</v>
      </c>
      <c r="E378" s="56"/>
      <c r="F378" s="56"/>
      <c r="G378" s="56">
        <f t="shared" si="1814"/>
        <v>0</v>
      </c>
      <c r="H378" s="56"/>
      <c r="I378" s="57">
        <f t="shared" ref="I378" si="1838">IF(G378&gt;0,K378/G378,0)</f>
        <v>0</v>
      </c>
      <c r="J378" s="57">
        <f t="shared" ref="J378" si="1839">IF(G378&gt;0,O378/G378,0)</f>
        <v>0</v>
      </c>
      <c r="K378" s="149">
        <v>10939.15</v>
      </c>
      <c r="L378" s="149"/>
      <c r="M378" s="151"/>
      <c r="N378" s="151"/>
      <c r="O378" s="61">
        <f t="shared" ref="O378:Q378" si="1840">AA378+AD378+AG378+AJ378+AM378+AP378+AS378+AV378+AY378+BB378+BE378+BH378</f>
        <v>10939.15</v>
      </c>
      <c r="P378" s="61">
        <f t="shared" si="1840"/>
        <v>0</v>
      </c>
      <c r="Q378" s="61">
        <f t="shared" si="1840"/>
        <v>0</v>
      </c>
      <c r="R378" s="62">
        <f t="shared" ref="R378:T378" si="1841">IF(BK378=0,SUM(AA378+AD378+AG378+AJ378+AM378+AP378+AS378+AV378+AY378+BB378+BE378+BH378),BK378)</f>
        <v>10939.15</v>
      </c>
      <c r="S378" s="62">
        <f t="shared" si="1841"/>
        <v>0</v>
      </c>
      <c r="T378" s="62">
        <f t="shared" si="1841"/>
        <v>0</v>
      </c>
      <c r="U378" s="63">
        <f t="shared" si="1691"/>
        <v>0</v>
      </c>
      <c r="V378" s="63">
        <f t="shared" si="1692"/>
        <v>0</v>
      </c>
      <c r="W378" s="63">
        <f t="shared" si="1693"/>
        <v>0</v>
      </c>
      <c r="X378" s="64">
        <f t="shared" ref="X378:Y378" si="1842">IF(O378&gt;0,O378/K378,0)</f>
        <v>1</v>
      </c>
      <c r="Y378" s="64">
        <f t="shared" si="1842"/>
        <v>0</v>
      </c>
      <c r="Z378" s="64">
        <f t="shared" si="1366"/>
        <v>0</v>
      </c>
      <c r="AA378" s="151"/>
      <c r="AB378" s="151"/>
      <c r="AC378" s="151"/>
      <c r="AD378" s="151">
        <v>10939.15</v>
      </c>
      <c r="AE378" s="131"/>
      <c r="AF378" s="131"/>
      <c r="AG378" s="131"/>
      <c r="AH378" s="131"/>
      <c r="AI378" s="151"/>
      <c r="AJ378" s="151"/>
      <c r="AK378" s="151"/>
      <c r="AL378" s="151"/>
      <c r="AM378" s="151"/>
      <c r="AN378" s="151"/>
      <c r="AO378" s="151"/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/>
      <c r="BA378" s="151"/>
      <c r="BB378" s="151"/>
      <c r="BC378" s="151"/>
      <c r="BD378" s="151"/>
      <c r="BE378" s="151"/>
      <c r="BF378" s="151"/>
      <c r="BG378" s="151"/>
      <c r="BH378" s="151"/>
      <c r="BI378" s="151"/>
      <c r="BJ378" s="151"/>
      <c r="BK378" s="151"/>
      <c r="BL378" s="151"/>
      <c r="BM378" s="151"/>
      <c r="BN378" s="326">
        <f t="shared" si="1753"/>
        <v>10939.15</v>
      </c>
      <c r="BO378" s="327">
        <f t="shared" si="1754"/>
        <v>0</v>
      </c>
      <c r="BP378" s="326">
        <f t="shared" si="1755"/>
        <v>10939.15</v>
      </c>
      <c r="BQ378" s="326">
        <f t="shared" si="1756"/>
        <v>0</v>
      </c>
      <c r="BR378" s="326">
        <f t="shared" si="1757"/>
        <v>0</v>
      </c>
      <c r="BS378" s="326">
        <f t="shared" si="1758"/>
        <v>0</v>
      </c>
      <c r="BT378" s="326">
        <f t="shared" si="1759"/>
        <v>0</v>
      </c>
      <c r="BU378" s="326">
        <f t="shared" si="1760"/>
        <v>10939.15</v>
      </c>
      <c r="BV378" s="326">
        <f t="shared" si="1761"/>
        <v>0</v>
      </c>
      <c r="BW378" s="326">
        <f t="shared" si="1762"/>
        <v>10939.15</v>
      </c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</row>
    <row r="379" spans="1:85" ht="15.75" customHeight="1">
      <c r="A379" s="52" t="s">
        <v>693</v>
      </c>
      <c r="B379" s="66"/>
      <c r="C379" s="54" t="s">
        <v>231</v>
      </c>
      <c r="D379" s="84" t="s">
        <v>694</v>
      </c>
      <c r="E379" s="56">
        <v>25000</v>
      </c>
      <c r="F379" s="56"/>
      <c r="G379" s="56">
        <f t="shared" ref="G379:G387" si="1843">E379-F379</f>
        <v>25000</v>
      </c>
      <c r="H379" s="56"/>
      <c r="I379" s="57">
        <f t="shared" ref="I379:I387" si="1844">IF(G379&gt;0,K379/G379,0)</f>
        <v>1.5671751999999999</v>
      </c>
      <c r="J379" s="57">
        <f t="shared" ref="J379:J387" si="1845">IF(G379&gt;0,O379/G379,0)</f>
        <v>0.1614112</v>
      </c>
      <c r="K379" s="149">
        <v>39179.379999999997</v>
      </c>
      <c r="L379" s="149"/>
      <c r="M379" s="151"/>
      <c r="N379" s="151"/>
      <c r="O379" s="61">
        <f t="shared" ref="O379:Q379" si="1846">AA379+AD379+AG379+AJ379+AM379+AP379+AS379+AV379+AY379+BB379+BE379+BH379</f>
        <v>4035.28</v>
      </c>
      <c r="P379" s="61">
        <f t="shared" si="1846"/>
        <v>0</v>
      </c>
      <c r="Q379" s="61">
        <f t="shared" si="1846"/>
        <v>0</v>
      </c>
      <c r="R379" s="62">
        <f t="shared" ref="R379:T379" si="1847">IF(BK379=0,SUM(AA379+AD379+AG379+AJ379+AM379+AP379+AS379+AV379+AY379+BB379+BE379+BH379),BK379)</f>
        <v>4035.28</v>
      </c>
      <c r="S379" s="62">
        <f t="shared" si="1847"/>
        <v>0</v>
      </c>
      <c r="T379" s="62">
        <f t="shared" si="1847"/>
        <v>0</v>
      </c>
      <c r="U379" s="63">
        <f t="shared" si="1691"/>
        <v>35144.1</v>
      </c>
      <c r="V379" s="63">
        <f t="shared" si="1692"/>
        <v>0</v>
      </c>
      <c r="W379" s="63">
        <f t="shared" si="1693"/>
        <v>0</v>
      </c>
      <c r="X379" s="64">
        <f t="shared" ref="X379:Y379" si="1848">IF(O379&gt;0,O379/K379,0)</f>
        <v>0.10299499379520555</v>
      </c>
      <c r="Y379" s="64">
        <f t="shared" si="1848"/>
        <v>0</v>
      </c>
      <c r="Z379" s="64">
        <f t="shared" si="1366"/>
        <v>0</v>
      </c>
      <c r="AA379" s="151"/>
      <c r="AB379" s="151"/>
      <c r="AC379" s="151"/>
      <c r="AD379" s="151"/>
      <c r="AE379" s="131"/>
      <c r="AF379" s="131"/>
      <c r="AG379" s="131">
        <v>4035.28</v>
      </c>
      <c r="AH379" s="131"/>
      <c r="AI379" s="151"/>
      <c r="AJ379" s="151"/>
      <c r="AK379" s="151"/>
      <c r="AL379" s="151"/>
      <c r="AM379" s="151"/>
      <c r="AN379" s="151"/>
      <c r="AO379" s="151"/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/>
      <c r="AZ379" s="151"/>
      <c r="BA379" s="151"/>
      <c r="BB379" s="151"/>
      <c r="BC379" s="151"/>
      <c r="BD379" s="151"/>
      <c r="BE379" s="151"/>
      <c r="BF379" s="151"/>
      <c r="BG379" s="151"/>
      <c r="BH379" s="151"/>
      <c r="BI379" s="151"/>
      <c r="BJ379" s="151"/>
      <c r="BK379" s="151"/>
      <c r="BL379" s="151"/>
      <c r="BM379" s="151"/>
      <c r="BN379" s="326">
        <f t="shared" si="1753"/>
        <v>4035.28</v>
      </c>
      <c r="BO379" s="327">
        <f t="shared" si="1754"/>
        <v>0</v>
      </c>
      <c r="BP379" s="326">
        <f t="shared" si="1755"/>
        <v>4035.28</v>
      </c>
      <c r="BQ379" s="326">
        <f t="shared" si="1756"/>
        <v>35144.1</v>
      </c>
      <c r="BR379" s="326">
        <f t="shared" si="1757"/>
        <v>0</v>
      </c>
      <c r="BS379" s="326">
        <f t="shared" si="1758"/>
        <v>35144.1</v>
      </c>
      <c r="BT379" s="326">
        <f t="shared" si="1759"/>
        <v>0</v>
      </c>
      <c r="BU379" s="326">
        <f t="shared" si="1760"/>
        <v>4035.28</v>
      </c>
      <c r="BV379" s="326">
        <f t="shared" si="1761"/>
        <v>35144.1</v>
      </c>
      <c r="BW379" s="326">
        <f t="shared" si="1762"/>
        <v>4035.28</v>
      </c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</row>
    <row r="380" spans="1:85" ht="15.75" customHeight="1">
      <c r="A380" s="52"/>
      <c r="B380" s="66"/>
      <c r="C380" s="54" t="s">
        <v>231</v>
      </c>
      <c r="D380" s="84" t="s">
        <v>695</v>
      </c>
      <c r="E380" s="56">
        <v>10000</v>
      </c>
      <c r="F380" s="56"/>
      <c r="G380" s="56">
        <f t="shared" si="1843"/>
        <v>10000</v>
      </c>
      <c r="H380" s="56"/>
      <c r="I380" s="57">
        <f t="shared" si="1844"/>
        <v>0</v>
      </c>
      <c r="J380" s="57">
        <f t="shared" si="1845"/>
        <v>0</v>
      </c>
      <c r="K380" s="149"/>
      <c r="L380" s="149"/>
      <c r="M380" s="149"/>
      <c r="N380" s="149"/>
      <c r="O380" s="61">
        <f t="shared" ref="O380:Q380" si="1849">AA380+AD380+AG380+AJ380+AM380+AP380+AS380+AV380+AY380+BB380+BE380+BH380</f>
        <v>0</v>
      </c>
      <c r="P380" s="61">
        <f t="shared" si="1849"/>
        <v>0</v>
      </c>
      <c r="Q380" s="61">
        <f t="shared" si="1849"/>
        <v>0</v>
      </c>
      <c r="R380" s="62">
        <f t="shared" ref="R380:T380" si="1850">IF(BK380=0,SUM(AA380+AD380+AG380+AJ380+AM380+AP380+AS380+AV380+AY380+BB380+BE380+BH380),BK380)</f>
        <v>0</v>
      </c>
      <c r="S380" s="62">
        <f t="shared" si="1850"/>
        <v>0</v>
      </c>
      <c r="T380" s="62">
        <f t="shared" si="1850"/>
        <v>0</v>
      </c>
      <c r="U380" s="63">
        <f t="shared" si="1691"/>
        <v>0</v>
      </c>
      <c r="V380" s="63">
        <f t="shared" si="1692"/>
        <v>0</v>
      </c>
      <c r="W380" s="63">
        <f t="shared" si="1693"/>
        <v>0</v>
      </c>
      <c r="X380" s="64">
        <f t="shared" ref="X380:Y380" si="1851">IF(O380&gt;0,O380/K380,0)</f>
        <v>0</v>
      </c>
      <c r="Y380" s="64">
        <f t="shared" si="1851"/>
        <v>0</v>
      </c>
      <c r="Z380" s="64">
        <f t="shared" si="1366"/>
        <v>0</v>
      </c>
      <c r="AA380" s="151"/>
      <c r="AB380" s="151"/>
      <c r="AC380" s="151"/>
      <c r="AD380" s="151"/>
      <c r="AE380" s="131"/>
      <c r="AF380" s="131"/>
      <c r="AG380" s="131"/>
      <c r="AH380" s="131"/>
      <c r="AI380" s="151"/>
      <c r="AJ380" s="151"/>
      <c r="AK380" s="151"/>
      <c r="AL380" s="151"/>
      <c r="AM380" s="151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1"/>
      <c r="BC380" s="151"/>
      <c r="BD380" s="151"/>
      <c r="BE380" s="151"/>
      <c r="BF380" s="151"/>
      <c r="BG380" s="151"/>
      <c r="BH380" s="151"/>
      <c r="BI380" s="151"/>
      <c r="BJ380" s="151"/>
      <c r="BK380" s="151"/>
      <c r="BL380" s="151"/>
      <c r="BM380" s="151"/>
      <c r="BN380" s="326">
        <f t="shared" si="1753"/>
        <v>0</v>
      </c>
      <c r="BO380" s="327">
        <f t="shared" si="1754"/>
        <v>0</v>
      </c>
      <c r="BP380" s="326">
        <f t="shared" si="1755"/>
        <v>0</v>
      </c>
      <c r="BQ380" s="326">
        <f t="shared" si="1756"/>
        <v>0</v>
      </c>
      <c r="BR380" s="326">
        <f t="shared" si="1757"/>
        <v>0</v>
      </c>
      <c r="BS380" s="326">
        <f t="shared" si="1758"/>
        <v>0</v>
      </c>
      <c r="BT380" s="326">
        <f t="shared" si="1759"/>
        <v>0</v>
      </c>
      <c r="BU380" s="326">
        <f t="shared" si="1760"/>
        <v>0</v>
      </c>
      <c r="BV380" s="326">
        <f t="shared" si="1761"/>
        <v>0</v>
      </c>
      <c r="BW380" s="326">
        <f t="shared" si="1762"/>
        <v>0</v>
      </c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</row>
    <row r="381" spans="1:85" ht="15.75" customHeight="1">
      <c r="A381" s="85"/>
      <c r="B381" s="66"/>
      <c r="C381" s="54" t="s">
        <v>246</v>
      </c>
      <c r="D381" s="91" t="s">
        <v>247</v>
      </c>
      <c r="E381" s="56">
        <v>0</v>
      </c>
      <c r="F381" s="56"/>
      <c r="G381" s="56">
        <f t="shared" si="1843"/>
        <v>0</v>
      </c>
      <c r="H381" s="56"/>
      <c r="I381" s="57">
        <f t="shared" si="1844"/>
        <v>0</v>
      </c>
      <c r="J381" s="57">
        <f t="shared" si="1845"/>
        <v>0</v>
      </c>
      <c r="K381" s="149"/>
      <c r="L381" s="149"/>
      <c r="M381" s="149"/>
      <c r="N381" s="149"/>
      <c r="O381" s="61">
        <f t="shared" ref="O381:Q381" si="1852">AA381+AD381+AG381+AJ381+AM381+AP381+AS381+AV381+AY381+BB381+BE381+BH381</f>
        <v>0</v>
      </c>
      <c r="P381" s="61">
        <f t="shared" si="1852"/>
        <v>0</v>
      </c>
      <c r="Q381" s="61">
        <f t="shared" si="1852"/>
        <v>0</v>
      </c>
      <c r="R381" s="62">
        <f t="shared" ref="R381:T381" si="1853">IF(BK381=0,SUM(AA381+AD381+AG381+AJ381+AM381+AP381+AS381+AV381+AY381+BB381+BE381+BH381),BK381)</f>
        <v>0</v>
      </c>
      <c r="S381" s="62">
        <f t="shared" si="1853"/>
        <v>0</v>
      </c>
      <c r="T381" s="62">
        <f t="shared" si="1853"/>
        <v>0</v>
      </c>
      <c r="U381" s="63">
        <f t="shared" si="1691"/>
        <v>0</v>
      </c>
      <c r="V381" s="63">
        <f t="shared" si="1692"/>
        <v>0</v>
      </c>
      <c r="W381" s="63">
        <f t="shared" si="1693"/>
        <v>0</v>
      </c>
      <c r="X381" s="64">
        <f t="shared" ref="X381:Y381" si="1854">IF(O381&gt;0,O381/K381,0)</f>
        <v>0</v>
      </c>
      <c r="Y381" s="64">
        <f t="shared" si="1854"/>
        <v>0</v>
      </c>
      <c r="Z381" s="64">
        <f t="shared" si="1366"/>
        <v>0</v>
      </c>
      <c r="AA381" s="151"/>
      <c r="AB381" s="151"/>
      <c r="AC381" s="151"/>
      <c r="AD381" s="151"/>
      <c r="AE381" s="131"/>
      <c r="AF381" s="131"/>
      <c r="AG381" s="131"/>
      <c r="AH381" s="131"/>
      <c r="AI381" s="151"/>
      <c r="AJ381" s="151"/>
      <c r="AK381" s="151"/>
      <c r="AL381" s="151"/>
      <c r="AM381" s="151"/>
      <c r="AN381" s="151"/>
      <c r="AO381" s="151"/>
      <c r="AP381" s="151"/>
      <c r="AQ381" s="151"/>
      <c r="AR381" s="151"/>
      <c r="AS381" s="151"/>
      <c r="AT381" s="151"/>
      <c r="AU381" s="151"/>
      <c r="AV381" s="151"/>
      <c r="AW381" s="151"/>
      <c r="AX381" s="151"/>
      <c r="AY381" s="151"/>
      <c r="AZ381" s="151"/>
      <c r="BA381" s="151"/>
      <c r="BB381" s="151"/>
      <c r="BC381" s="151"/>
      <c r="BD381" s="151"/>
      <c r="BE381" s="151"/>
      <c r="BF381" s="151"/>
      <c r="BG381" s="151"/>
      <c r="BH381" s="151"/>
      <c r="BI381" s="151"/>
      <c r="BJ381" s="151"/>
      <c r="BK381" s="151"/>
      <c r="BL381" s="151"/>
      <c r="BM381" s="151"/>
      <c r="BN381" s="326">
        <f t="shared" si="1753"/>
        <v>0</v>
      </c>
      <c r="BO381" s="327">
        <f t="shared" si="1754"/>
        <v>0</v>
      </c>
      <c r="BP381" s="326">
        <f t="shared" si="1755"/>
        <v>0</v>
      </c>
      <c r="BQ381" s="326">
        <f t="shared" si="1756"/>
        <v>0</v>
      </c>
      <c r="BR381" s="326">
        <f t="shared" si="1757"/>
        <v>0</v>
      </c>
      <c r="BS381" s="326">
        <f t="shared" si="1758"/>
        <v>0</v>
      </c>
      <c r="BT381" s="326">
        <f t="shared" si="1759"/>
        <v>0</v>
      </c>
      <c r="BU381" s="326">
        <f t="shared" si="1760"/>
        <v>0</v>
      </c>
      <c r="BV381" s="326">
        <f t="shared" si="1761"/>
        <v>0</v>
      </c>
      <c r="BW381" s="326">
        <f t="shared" si="1762"/>
        <v>0</v>
      </c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</row>
    <row r="382" spans="1:85" ht="15.75" customHeight="1">
      <c r="A382" s="86"/>
      <c r="B382" s="185" t="s">
        <v>696</v>
      </c>
      <c r="C382" s="54" t="s">
        <v>258</v>
      </c>
      <c r="D382" s="55" t="s">
        <v>697</v>
      </c>
      <c r="E382" s="96">
        <v>40000</v>
      </c>
      <c r="F382" s="96"/>
      <c r="G382" s="56">
        <f t="shared" si="1843"/>
        <v>40000</v>
      </c>
      <c r="H382" s="56"/>
      <c r="I382" s="57">
        <f t="shared" si="1844"/>
        <v>0</v>
      </c>
      <c r="J382" s="57">
        <f t="shared" si="1845"/>
        <v>0</v>
      </c>
      <c r="K382" s="149"/>
      <c r="L382" s="149">
        <v>19725</v>
      </c>
      <c r="M382" s="149"/>
      <c r="N382" s="149"/>
      <c r="O382" s="61">
        <f t="shared" ref="O382:Q382" si="1855">AA382+AD382+AG382+AJ382+AM382+AP382+AS382+AV382+AY382+BB382+BE382+BH382</f>
        <v>0</v>
      </c>
      <c r="P382" s="61">
        <f t="shared" si="1855"/>
        <v>0</v>
      </c>
      <c r="Q382" s="61">
        <f t="shared" si="1855"/>
        <v>0</v>
      </c>
      <c r="R382" s="62">
        <f t="shared" ref="R382:T382" si="1856">IF(BK382=0,SUM(AA382+AD382+AG382+AJ382+AM382+AP382+AS382+AV382+AY382+BB382+BE382+BH382),BK382)</f>
        <v>0</v>
      </c>
      <c r="S382" s="62">
        <f t="shared" si="1856"/>
        <v>0</v>
      </c>
      <c r="T382" s="62">
        <f t="shared" si="1856"/>
        <v>0</v>
      </c>
      <c r="U382" s="63">
        <f t="shared" si="1691"/>
        <v>0</v>
      </c>
      <c r="V382" s="63">
        <f t="shared" si="1692"/>
        <v>19725</v>
      </c>
      <c r="W382" s="63">
        <f t="shared" si="1693"/>
        <v>0</v>
      </c>
      <c r="X382" s="64">
        <f t="shared" ref="X382:Y382" si="1857">IF(O382&gt;0,O382/K382,0)</f>
        <v>0</v>
      </c>
      <c r="Y382" s="64">
        <f t="shared" si="1857"/>
        <v>0</v>
      </c>
      <c r="Z382" s="64">
        <f t="shared" si="1366"/>
        <v>0</v>
      </c>
      <c r="AA382" s="151"/>
      <c r="AB382" s="151"/>
      <c r="AC382" s="151"/>
      <c r="AD382" s="151"/>
      <c r="AE382" s="131"/>
      <c r="AF382" s="131"/>
      <c r="AG382" s="131"/>
      <c r="AH382" s="131"/>
      <c r="AI382" s="151"/>
      <c r="AJ382" s="151"/>
      <c r="AK382" s="151"/>
      <c r="AL382" s="151"/>
      <c r="AM382" s="151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1"/>
      <c r="BC382" s="151"/>
      <c r="BD382" s="151"/>
      <c r="BE382" s="151"/>
      <c r="BF382" s="151"/>
      <c r="BG382" s="151"/>
      <c r="BH382" s="151"/>
      <c r="BI382" s="151"/>
      <c r="BJ382" s="151"/>
      <c r="BK382" s="151"/>
      <c r="BL382" s="151"/>
      <c r="BM382" s="151"/>
      <c r="BN382" s="326">
        <f t="shared" si="1753"/>
        <v>0</v>
      </c>
      <c r="BO382" s="327">
        <f t="shared" si="1754"/>
        <v>0</v>
      </c>
      <c r="BP382" s="326">
        <f t="shared" si="1755"/>
        <v>0</v>
      </c>
      <c r="BQ382" s="326">
        <f t="shared" si="1756"/>
        <v>0</v>
      </c>
      <c r="BR382" s="326">
        <f t="shared" si="1757"/>
        <v>0</v>
      </c>
      <c r="BS382" s="326">
        <f t="shared" si="1758"/>
        <v>0</v>
      </c>
      <c r="BT382" s="326">
        <f t="shared" si="1759"/>
        <v>19725</v>
      </c>
      <c r="BU382" s="326">
        <f t="shared" si="1760"/>
        <v>0</v>
      </c>
      <c r="BV382" s="326">
        <f t="shared" si="1761"/>
        <v>0</v>
      </c>
      <c r="BW382" s="326">
        <f t="shared" si="1762"/>
        <v>19725</v>
      </c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</row>
    <row r="383" spans="1:85" ht="15.75" customHeight="1">
      <c r="A383" s="86" t="s">
        <v>698</v>
      </c>
      <c r="B383" s="87" t="s">
        <v>699</v>
      </c>
      <c r="C383" s="54" t="s">
        <v>231</v>
      </c>
      <c r="D383" s="95" t="s">
        <v>700</v>
      </c>
      <c r="E383" s="96">
        <v>25000</v>
      </c>
      <c r="F383" s="96"/>
      <c r="G383" s="56">
        <f t="shared" si="1843"/>
        <v>25000</v>
      </c>
      <c r="H383" s="56"/>
      <c r="I383" s="57">
        <f t="shared" si="1844"/>
        <v>1.64</v>
      </c>
      <c r="J383" s="57">
        <f t="shared" si="1845"/>
        <v>4.8399999999999999E-2</v>
      </c>
      <c r="K383" s="149">
        <v>41000</v>
      </c>
      <c r="L383" s="149">
        <v>3736.08</v>
      </c>
      <c r="M383" s="151">
        <v>8.48</v>
      </c>
      <c r="N383" s="151"/>
      <c r="O383" s="61">
        <f t="shared" ref="O383:Q383" si="1858">AA383+AD383+AG383+AJ383+AM383+AP383+AS383+AV383+AY383+BB383+BE383+BH383</f>
        <v>1210</v>
      </c>
      <c r="P383" s="61">
        <f t="shared" si="1858"/>
        <v>3727.6</v>
      </c>
      <c r="Q383" s="61">
        <f t="shared" si="1858"/>
        <v>0</v>
      </c>
      <c r="R383" s="62">
        <f t="shared" ref="R383:T383" si="1859">IF(BK383=0,SUM(AA383+AD383+AG383+AJ383+AM383+AP383+AS383+AV383+AY383+BB383+BE383+BH383),BK383)</f>
        <v>1210</v>
      </c>
      <c r="S383" s="62">
        <f t="shared" si="1859"/>
        <v>3727.6</v>
      </c>
      <c r="T383" s="62">
        <f t="shared" si="1859"/>
        <v>0</v>
      </c>
      <c r="U383" s="63">
        <f t="shared" si="1691"/>
        <v>39790</v>
      </c>
      <c r="V383" s="63">
        <f t="shared" si="1692"/>
        <v>1.7763568394002505E-14</v>
      </c>
      <c r="W383" s="63">
        <f t="shared" si="1693"/>
        <v>0</v>
      </c>
      <c r="X383" s="64">
        <f t="shared" ref="X383:Y383" si="1860">IF(O383&gt;0,O383/K383,0)</f>
        <v>2.9512195121951218E-2</v>
      </c>
      <c r="Y383" s="64">
        <f t="shared" si="1860"/>
        <v>0.99773024132245558</v>
      </c>
      <c r="Z383" s="64">
        <f t="shared" si="1366"/>
        <v>0</v>
      </c>
      <c r="AA383" s="151"/>
      <c r="AB383" s="151"/>
      <c r="AC383" s="151"/>
      <c r="AD383" s="151"/>
      <c r="AE383" s="131">
        <f>3202.6+525</f>
        <v>3727.6</v>
      </c>
      <c r="AF383" s="131"/>
      <c r="AG383" s="131">
        <v>1210</v>
      </c>
      <c r="AH383" s="131"/>
      <c r="AI383" s="151"/>
      <c r="AJ383" s="151"/>
      <c r="AK383" s="151"/>
      <c r="AL383" s="151"/>
      <c r="AM383" s="151"/>
      <c r="AN383" s="151"/>
      <c r="AO383" s="151"/>
      <c r="AP383" s="151"/>
      <c r="AQ383" s="151"/>
      <c r="AR383" s="151"/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151"/>
      <c r="BH383" s="151"/>
      <c r="BI383" s="151"/>
      <c r="BJ383" s="151"/>
      <c r="BK383" s="151"/>
      <c r="BL383" s="151"/>
      <c r="BM383" s="151"/>
      <c r="BN383" s="326">
        <f t="shared" si="1753"/>
        <v>1210</v>
      </c>
      <c r="BO383" s="327">
        <f t="shared" si="1754"/>
        <v>0</v>
      </c>
      <c r="BP383" s="326">
        <f t="shared" si="1755"/>
        <v>1210</v>
      </c>
      <c r="BQ383" s="326">
        <f t="shared" si="1756"/>
        <v>39790</v>
      </c>
      <c r="BR383" s="326">
        <f t="shared" si="1757"/>
        <v>0</v>
      </c>
      <c r="BS383" s="326">
        <f t="shared" si="1758"/>
        <v>39790</v>
      </c>
      <c r="BT383" s="326">
        <f t="shared" si="1759"/>
        <v>1.7763568394002505E-14</v>
      </c>
      <c r="BU383" s="326">
        <f t="shared" si="1760"/>
        <v>1210</v>
      </c>
      <c r="BV383" s="326">
        <f t="shared" si="1761"/>
        <v>39790</v>
      </c>
      <c r="BW383" s="326">
        <f t="shared" si="1762"/>
        <v>1210</v>
      </c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</row>
    <row r="384" spans="1:85" ht="15.75" customHeight="1">
      <c r="A384" s="73"/>
      <c r="B384" s="66"/>
      <c r="C384" s="54" t="s">
        <v>286</v>
      </c>
      <c r="D384" s="55" t="s">
        <v>701</v>
      </c>
      <c r="E384" s="96"/>
      <c r="F384" s="96"/>
      <c r="G384" s="56">
        <f t="shared" si="1843"/>
        <v>0</v>
      </c>
      <c r="H384" s="56">
        <v>270000</v>
      </c>
      <c r="I384" s="57">
        <f t="shared" si="1844"/>
        <v>0</v>
      </c>
      <c r="J384" s="57">
        <f t="shared" si="1845"/>
        <v>0</v>
      </c>
      <c r="K384" s="149"/>
      <c r="L384" s="149"/>
      <c r="M384" s="149"/>
      <c r="N384" s="149"/>
      <c r="O384" s="61">
        <f t="shared" ref="O384:Q384" si="1861">AA384+AD384+AG384+AJ384+AM384+AP384+AS384+AV384+AY384+BB384+BE384+BH384</f>
        <v>0</v>
      </c>
      <c r="P384" s="61">
        <f t="shared" si="1861"/>
        <v>0</v>
      </c>
      <c r="Q384" s="61">
        <f t="shared" si="1861"/>
        <v>0</v>
      </c>
      <c r="R384" s="62">
        <f t="shared" ref="R384:T384" si="1862">IF(BK384=0,SUM(AA384+AD384+AG384+AJ384+AM384+AP384+AS384+AV384+AY384+BB384+BE384+BH384),BK384)</f>
        <v>0</v>
      </c>
      <c r="S384" s="62">
        <f t="shared" si="1862"/>
        <v>0</v>
      </c>
      <c r="T384" s="62">
        <f t="shared" si="1862"/>
        <v>0</v>
      </c>
      <c r="U384" s="63">
        <f t="shared" si="1691"/>
        <v>0</v>
      </c>
      <c r="V384" s="63">
        <f t="shared" si="1692"/>
        <v>0</v>
      </c>
      <c r="W384" s="63">
        <f t="shared" si="1693"/>
        <v>0</v>
      </c>
      <c r="X384" s="64">
        <f t="shared" ref="X384:Y384" si="1863">IF(O384&gt;0,O384/K384,0)</f>
        <v>0</v>
      </c>
      <c r="Y384" s="64">
        <f t="shared" si="1863"/>
        <v>0</v>
      </c>
      <c r="Z384" s="64">
        <f t="shared" si="1366"/>
        <v>0</v>
      </c>
      <c r="AA384" s="151"/>
      <c r="AB384" s="151"/>
      <c r="AC384" s="151"/>
      <c r="AD384" s="151"/>
      <c r="AE384" s="131"/>
      <c r="AF384" s="131"/>
      <c r="AG384" s="131"/>
      <c r="AH384" s="13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326">
        <f t="shared" si="1753"/>
        <v>0</v>
      </c>
      <c r="BO384" s="327">
        <f t="shared" si="1754"/>
        <v>0</v>
      </c>
      <c r="BP384" s="326">
        <f t="shared" si="1755"/>
        <v>0</v>
      </c>
      <c r="BQ384" s="326">
        <f t="shared" si="1756"/>
        <v>0</v>
      </c>
      <c r="BR384" s="326">
        <f t="shared" si="1757"/>
        <v>0</v>
      </c>
      <c r="BS384" s="326">
        <f t="shared" si="1758"/>
        <v>0</v>
      </c>
      <c r="BT384" s="326">
        <f t="shared" si="1759"/>
        <v>0</v>
      </c>
      <c r="BU384" s="326">
        <f t="shared" si="1760"/>
        <v>0</v>
      </c>
      <c r="BV384" s="326">
        <f t="shared" si="1761"/>
        <v>0</v>
      </c>
      <c r="BW384" s="326">
        <f t="shared" si="1762"/>
        <v>0</v>
      </c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</row>
    <row r="385" spans="1:85" ht="15.75" customHeight="1">
      <c r="A385" s="52"/>
      <c r="B385" s="66"/>
      <c r="C385" s="54" t="s">
        <v>295</v>
      </c>
      <c r="D385" s="55" t="s">
        <v>702</v>
      </c>
      <c r="E385" s="56"/>
      <c r="F385" s="56"/>
      <c r="G385" s="56">
        <f t="shared" si="1843"/>
        <v>0</v>
      </c>
      <c r="H385" s="56">
        <v>150000</v>
      </c>
      <c r="I385" s="57">
        <f t="shared" si="1844"/>
        <v>0</v>
      </c>
      <c r="J385" s="57">
        <f t="shared" si="1845"/>
        <v>0</v>
      </c>
      <c r="K385" s="149"/>
      <c r="L385" s="149"/>
      <c r="M385" s="149"/>
      <c r="N385" s="149"/>
      <c r="O385" s="61">
        <f t="shared" ref="O385:Q385" si="1864">AA385+AD385+AG385+AJ385+AM385+AP385+AS385+AV385+AY385+BB385+BE385+BH385</f>
        <v>0</v>
      </c>
      <c r="P385" s="61">
        <f t="shared" si="1864"/>
        <v>0</v>
      </c>
      <c r="Q385" s="61">
        <f t="shared" si="1864"/>
        <v>0</v>
      </c>
      <c r="R385" s="62">
        <f t="shared" ref="R385:T385" si="1865">IF(BK385=0,SUM(AA385+AD385+AG385+AJ385+AM385+AP385+AS385+AV385+AY385+BB385+BE385+BH385),BK385)</f>
        <v>0</v>
      </c>
      <c r="S385" s="62">
        <f t="shared" si="1865"/>
        <v>0</v>
      </c>
      <c r="T385" s="62">
        <f t="shared" si="1865"/>
        <v>0</v>
      </c>
      <c r="U385" s="63">
        <f t="shared" si="1691"/>
        <v>0</v>
      </c>
      <c r="V385" s="63">
        <f t="shared" si="1692"/>
        <v>0</v>
      </c>
      <c r="W385" s="63">
        <f t="shared" si="1693"/>
        <v>0</v>
      </c>
      <c r="X385" s="64">
        <f t="shared" ref="X385:Y385" si="1866">IF(O385&gt;0,O385/K385,0)</f>
        <v>0</v>
      </c>
      <c r="Y385" s="64">
        <f t="shared" si="1866"/>
        <v>0</v>
      </c>
      <c r="Z385" s="64">
        <f t="shared" si="1366"/>
        <v>0</v>
      </c>
      <c r="AA385" s="151"/>
      <c r="AB385" s="151"/>
      <c r="AC385" s="151"/>
      <c r="AD385" s="151"/>
      <c r="AE385" s="131"/>
      <c r="AF385" s="131"/>
      <c r="AG385" s="131"/>
      <c r="AH385" s="13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1"/>
      <c r="BN385" s="326">
        <f t="shared" si="1753"/>
        <v>0</v>
      </c>
      <c r="BO385" s="327">
        <f t="shared" si="1754"/>
        <v>0</v>
      </c>
      <c r="BP385" s="326">
        <f t="shared" si="1755"/>
        <v>0</v>
      </c>
      <c r="BQ385" s="326">
        <f t="shared" si="1756"/>
        <v>0</v>
      </c>
      <c r="BR385" s="326">
        <f t="shared" si="1757"/>
        <v>0</v>
      </c>
      <c r="BS385" s="326">
        <f t="shared" si="1758"/>
        <v>0</v>
      </c>
      <c r="BT385" s="326">
        <f t="shared" si="1759"/>
        <v>0</v>
      </c>
      <c r="BU385" s="326">
        <f t="shared" si="1760"/>
        <v>0</v>
      </c>
      <c r="BV385" s="326">
        <f t="shared" si="1761"/>
        <v>0</v>
      </c>
      <c r="BW385" s="326">
        <f t="shared" si="1762"/>
        <v>0</v>
      </c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</row>
    <row r="386" spans="1:85" ht="15.75" customHeight="1">
      <c r="A386" s="86"/>
      <c r="B386" s="87" t="s">
        <v>703</v>
      </c>
      <c r="C386" s="54" t="s">
        <v>449</v>
      </c>
      <c r="D386" s="72" t="s">
        <v>704</v>
      </c>
      <c r="E386" s="56"/>
      <c r="F386" s="56"/>
      <c r="G386" s="56">
        <f t="shared" si="1843"/>
        <v>0</v>
      </c>
      <c r="H386" s="56"/>
      <c r="I386" s="57">
        <f t="shared" si="1844"/>
        <v>0</v>
      </c>
      <c r="J386" s="57">
        <f t="shared" si="1845"/>
        <v>0</v>
      </c>
      <c r="K386" s="149"/>
      <c r="L386" s="149">
        <v>8899.99</v>
      </c>
      <c r="M386" s="149"/>
      <c r="N386" s="149"/>
      <c r="O386" s="61">
        <f t="shared" ref="O386:Q386" si="1867">AA386+AD386+AG386+AJ386+AM386+AP386+AS386+AV386+AY386+BB386+BE386+BH386</f>
        <v>0</v>
      </c>
      <c r="P386" s="61">
        <f t="shared" si="1867"/>
        <v>0</v>
      </c>
      <c r="Q386" s="61">
        <f t="shared" si="1867"/>
        <v>0</v>
      </c>
      <c r="R386" s="62">
        <f t="shared" ref="R386:T386" si="1868">IF(BK386=0,SUM(AA386+AD386+AG386+AJ386+AM386+AP386+AS386+AV386+AY386+BB386+BE386+BH386),BK386)</f>
        <v>0</v>
      </c>
      <c r="S386" s="62">
        <f t="shared" si="1868"/>
        <v>0</v>
      </c>
      <c r="T386" s="62">
        <f t="shared" si="1868"/>
        <v>0</v>
      </c>
      <c r="U386" s="63">
        <f t="shared" si="1691"/>
        <v>0</v>
      </c>
      <c r="V386" s="63">
        <f t="shared" si="1692"/>
        <v>8899.99</v>
      </c>
      <c r="W386" s="63">
        <f t="shared" si="1693"/>
        <v>0</v>
      </c>
      <c r="X386" s="64">
        <f t="shared" ref="X386:Y386" si="1869">IF(O386&gt;0,O386/K386,0)</f>
        <v>0</v>
      </c>
      <c r="Y386" s="64">
        <f t="shared" si="1869"/>
        <v>0</v>
      </c>
      <c r="Z386" s="64">
        <f t="shared" si="1366"/>
        <v>0</v>
      </c>
      <c r="AA386" s="151"/>
      <c r="AB386" s="151"/>
      <c r="AC386" s="151"/>
      <c r="AD386" s="151"/>
      <c r="AE386" s="131"/>
      <c r="AF386" s="131"/>
      <c r="AG386" s="131"/>
      <c r="AH386" s="13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/>
      <c r="BJ386" s="151"/>
      <c r="BK386" s="151"/>
      <c r="BL386" s="151"/>
      <c r="BM386" s="151"/>
      <c r="BN386" s="326">
        <f t="shared" si="1753"/>
        <v>0</v>
      </c>
      <c r="BO386" s="327">
        <f t="shared" si="1754"/>
        <v>0</v>
      </c>
      <c r="BP386" s="326">
        <f t="shared" si="1755"/>
        <v>0</v>
      </c>
      <c r="BQ386" s="326">
        <f t="shared" si="1756"/>
        <v>0</v>
      </c>
      <c r="BR386" s="326">
        <f t="shared" si="1757"/>
        <v>0</v>
      </c>
      <c r="BS386" s="326">
        <f t="shared" si="1758"/>
        <v>0</v>
      </c>
      <c r="BT386" s="326">
        <f t="shared" si="1759"/>
        <v>8899.99</v>
      </c>
      <c r="BU386" s="326">
        <f t="shared" si="1760"/>
        <v>0</v>
      </c>
      <c r="BV386" s="326">
        <f t="shared" si="1761"/>
        <v>0</v>
      </c>
      <c r="BW386" s="326">
        <f t="shared" si="1762"/>
        <v>8899.99</v>
      </c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</row>
    <row r="387" spans="1:85" ht="15.75" customHeight="1">
      <c r="A387" s="102"/>
      <c r="B387" s="53" t="s">
        <v>705</v>
      </c>
      <c r="C387" s="54" t="s">
        <v>706</v>
      </c>
      <c r="D387" s="72" t="s">
        <v>707</v>
      </c>
      <c r="E387" s="56"/>
      <c r="F387" s="56"/>
      <c r="G387" s="56">
        <f t="shared" si="1843"/>
        <v>0</v>
      </c>
      <c r="H387" s="56"/>
      <c r="I387" s="57">
        <f t="shared" si="1844"/>
        <v>0</v>
      </c>
      <c r="J387" s="57">
        <f t="shared" si="1845"/>
        <v>0</v>
      </c>
      <c r="K387" s="149"/>
      <c r="L387" s="149">
        <v>5855</v>
      </c>
      <c r="M387" s="149"/>
      <c r="N387" s="149"/>
      <c r="O387" s="61">
        <f t="shared" ref="O387:Q387" si="1870">AA387+AD387+AG387+AJ387+AM387+AP387+AS387+AV387+AY387+BB387+BE387+BH387</f>
        <v>0</v>
      </c>
      <c r="P387" s="61">
        <f t="shared" si="1870"/>
        <v>5855</v>
      </c>
      <c r="Q387" s="61">
        <f t="shared" si="1870"/>
        <v>0</v>
      </c>
      <c r="R387" s="62">
        <f t="shared" ref="R387:T387" si="1871">IF(BK387=0,SUM(AA387+AD387+AG387+AJ387+AM387+AP387+AS387+AV387+AY387+BB387+BE387+BH387),BK387)</f>
        <v>0</v>
      </c>
      <c r="S387" s="62">
        <f t="shared" si="1871"/>
        <v>5855</v>
      </c>
      <c r="T387" s="62">
        <f t="shared" si="1871"/>
        <v>0</v>
      </c>
      <c r="U387" s="63">
        <f t="shared" si="1691"/>
        <v>0</v>
      </c>
      <c r="V387" s="63">
        <f t="shared" si="1692"/>
        <v>0</v>
      </c>
      <c r="W387" s="63">
        <f t="shared" si="1693"/>
        <v>0</v>
      </c>
      <c r="X387" s="64">
        <f t="shared" ref="X387:Y387" si="1872">IF(O387&gt;0,O387/K387,0)</f>
        <v>0</v>
      </c>
      <c r="Y387" s="64">
        <f t="shared" si="1872"/>
        <v>1</v>
      </c>
      <c r="Z387" s="64">
        <f t="shared" si="1366"/>
        <v>0</v>
      </c>
      <c r="AA387" s="151"/>
      <c r="AB387" s="151">
        <v>5855</v>
      </c>
      <c r="AC387" s="151"/>
      <c r="AD387" s="151"/>
      <c r="AE387" s="131"/>
      <c r="AF387" s="131"/>
      <c r="AG387" s="131"/>
      <c r="AH387" s="13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1"/>
      <c r="BN387" s="326">
        <f t="shared" si="1753"/>
        <v>0</v>
      </c>
      <c r="BO387" s="327">
        <f t="shared" si="1754"/>
        <v>0</v>
      </c>
      <c r="BP387" s="326">
        <f t="shared" si="1755"/>
        <v>0</v>
      </c>
      <c r="BQ387" s="326">
        <f t="shared" si="1756"/>
        <v>0</v>
      </c>
      <c r="BR387" s="326">
        <f t="shared" si="1757"/>
        <v>0</v>
      </c>
      <c r="BS387" s="326">
        <f t="shared" si="1758"/>
        <v>0</v>
      </c>
      <c r="BT387" s="326">
        <f t="shared" si="1759"/>
        <v>0</v>
      </c>
      <c r="BU387" s="326">
        <f t="shared" si="1760"/>
        <v>0</v>
      </c>
      <c r="BV387" s="326">
        <f t="shared" si="1761"/>
        <v>0</v>
      </c>
      <c r="BW387" s="326">
        <f t="shared" si="1762"/>
        <v>0</v>
      </c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</row>
    <row r="388" spans="1:85" ht="15.75" customHeight="1">
      <c r="A388" s="201"/>
      <c r="B388" s="202"/>
      <c r="C388" s="203"/>
      <c r="D388" s="204" t="s">
        <v>708</v>
      </c>
      <c r="E388" s="205" t="s">
        <v>709</v>
      </c>
      <c r="F388" s="205" t="s">
        <v>710</v>
      </c>
      <c r="G388" s="204" t="s">
        <v>711</v>
      </c>
      <c r="H388" s="204" t="s">
        <v>712</v>
      </c>
      <c r="I388" s="306" t="s">
        <v>713</v>
      </c>
      <c r="J388" s="295"/>
      <c r="K388" s="206" t="s">
        <v>85</v>
      </c>
      <c r="L388" s="206" t="s">
        <v>86</v>
      </c>
      <c r="M388" s="206" t="s">
        <v>714</v>
      </c>
      <c r="N388" s="206" t="s">
        <v>712</v>
      </c>
      <c r="O388" s="206" t="s">
        <v>85</v>
      </c>
      <c r="P388" s="206" t="s">
        <v>86</v>
      </c>
      <c r="Q388" s="206" t="s">
        <v>712</v>
      </c>
      <c r="R388" s="206" t="s">
        <v>85</v>
      </c>
      <c r="S388" s="206" t="s">
        <v>86</v>
      </c>
      <c r="T388" s="206" t="s">
        <v>712</v>
      </c>
      <c r="U388" s="207" t="s">
        <v>85</v>
      </c>
      <c r="V388" s="207" t="s">
        <v>86</v>
      </c>
      <c r="W388" s="207" t="s">
        <v>712</v>
      </c>
      <c r="X388" s="208"/>
      <c r="Y388" s="209"/>
      <c r="Z388" s="208"/>
      <c r="AA388" s="306" t="s">
        <v>715</v>
      </c>
      <c r="AB388" s="294"/>
      <c r="AC388" s="294"/>
      <c r="AD388" s="294"/>
      <c r="AE388" s="294"/>
      <c r="AF388" s="295"/>
      <c r="AG388" s="307" t="s">
        <v>716</v>
      </c>
      <c r="AH388" s="294"/>
      <c r="AI388" s="294"/>
      <c r="AJ388" s="294"/>
      <c r="AK388" s="294"/>
      <c r="AL388" s="295"/>
      <c r="AM388" s="303" t="s">
        <v>717</v>
      </c>
      <c r="AN388" s="294"/>
      <c r="AO388" s="294"/>
      <c r="AP388" s="294"/>
      <c r="AQ388" s="294"/>
      <c r="AR388" s="295"/>
      <c r="AS388" s="304" t="s">
        <v>718</v>
      </c>
      <c r="AT388" s="294"/>
      <c r="AU388" s="294"/>
      <c r="AV388" s="294"/>
      <c r="AW388" s="294"/>
      <c r="AX388" s="295"/>
      <c r="AY388" s="293" t="s">
        <v>719</v>
      </c>
      <c r="AZ388" s="294"/>
      <c r="BA388" s="294"/>
      <c r="BB388" s="294"/>
      <c r="BC388" s="294"/>
      <c r="BD388" s="295"/>
      <c r="BE388" s="210"/>
      <c r="BF388" s="210"/>
      <c r="BG388" s="210"/>
      <c r="BH388" s="210"/>
      <c r="BI388" s="210"/>
      <c r="BJ388" s="210"/>
      <c r="BK388" s="210"/>
      <c r="BL388" s="210"/>
      <c r="BM388" s="210"/>
      <c r="BN388" s="211"/>
      <c r="BO388" s="212"/>
      <c r="BP388" s="211"/>
      <c r="BQ388" s="97"/>
      <c r="BR388" s="97"/>
      <c r="BS388" s="211"/>
      <c r="BT388" s="211"/>
      <c r="BU388" s="97" t="str">
        <f t="shared" ref="BU379:BU401" si="1873">IF(BP388=0,"",BP388)</f>
        <v/>
      </c>
      <c r="BV388" s="97" t="str">
        <f t="shared" ref="BV379:BV401" si="1874">IF(BS388=0,"",BS388)</f>
        <v/>
      </c>
      <c r="BW388" s="211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</row>
    <row r="389" spans="1:85" ht="15.75" customHeight="1">
      <c r="A389" s="213"/>
      <c r="B389" s="214"/>
      <c r="C389" s="215"/>
      <c r="D389" s="216" t="s">
        <v>720</v>
      </c>
      <c r="E389" s="42">
        <f t="shared" ref="E389:H389" si="1875">E4+E8+E96+E168+E294</f>
        <v>4628865.2</v>
      </c>
      <c r="F389" s="42">
        <f t="shared" si="1875"/>
        <v>0</v>
      </c>
      <c r="G389" s="42">
        <f t="shared" si="1875"/>
        <v>4628865.2</v>
      </c>
      <c r="H389" s="42">
        <f t="shared" si="1875"/>
        <v>12739945.870000001</v>
      </c>
      <c r="I389" s="217" t="s">
        <v>85</v>
      </c>
      <c r="J389" s="217" t="s">
        <v>712</v>
      </c>
      <c r="K389" s="62"/>
      <c r="L389" s="216"/>
      <c r="M389" s="62"/>
      <c r="N389" s="62"/>
      <c r="O389" s="62"/>
      <c r="P389" s="62"/>
      <c r="Q389" s="62"/>
      <c r="R389" s="62"/>
      <c r="S389" s="62"/>
      <c r="T389" s="62"/>
      <c r="U389" s="218"/>
      <c r="V389" s="218"/>
      <c r="W389" s="218"/>
      <c r="X389" s="208"/>
      <c r="Y389" s="209"/>
      <c r="Z389" s="208"/>
      <c r="AA389" s="219" t="s">
        <v>58</v>
      </c>
      <c r="AB389" s="220" t="s">
        <v>59</v>
      </c>
      <c r="AC389" s="220" t="s">
        <v>60</v>
      </c>
      <c r="AD389" s="219" t="s">
        <v>61</v>
      </c>
      <c r="AE389" s="219" t="s">
        <v>62</v>
      </c>
      <c r="AF389" s="219" t="s">
        <v>63</v>
      </c>
      <c r="AG389" s="219" t="s">
        <v>58</v>
      </c>
      <c r="AH389" s="220" t="s">
        <v>59</v>
      </c>
      <c r="AI389" s="220" t="s">
        <v>60</v>
      </c>
      <c r="AJ389" s="219" t="s">
        <v>61</v>
      </c>
      <c r="AK389" s="219" t="s">
        <v>62</v>
      </c>
      <c r="AL389" s="219" t="s">
        <v>63</v>
      </c>
      <c r="AM389" s="219" t="s">
        <v>58</v>
      </c>
      <c r="AN389" s="220" t="s">
        <v>59</v>
      </c>
      <c r="AO389" s="220" t="s">
        <v>60</v>
      </c>
      <c r="AP389" s="219" t="s">
        <v>61</v>
      </c>
      <c r="AQ389" s="219" t="s">
        <v>62</v>
      </c>
      <c r="AR389" s="219" t="s">
        <v>63</v>
      </c>
      <c r="AS389" s="219" t="s">
        <v>58</v>
      </c>
      <c r="AT389" s="220" t="s">
        <v>59</v>
      </c>
      <c r="AU389" s="220" t="s">
        <v>60</v>
      </c>
      <c r="AV389" s="219" t="s">
        <v>61</v>
      </c>
      <c r="AW389" s="219" t="s">
        <v>62</v>
      </c>
      <c r="AX389" s="219" t="s">
        <v>63</v>
      </c>
      <c r="AY389" s="219" t="s">
        <v>58</v>
      </c>
      <c r="AZ389" s="220" t="s">
        <v>59</v>
      </c>
      <c r="BA389" s="220" t="s">
        <v>60</v>
      </c>
      <c r="BB389" s="219" t="s">
        <v>61</v>
      </c>
      <c r="BC389" s="219" t="s">
        <v>62</v>
      </c>
      <c r="BD389" s="219" t="s">
        <v>63</v>
      </c>
      <c r="BE389" s="210"/>
      <c r="BF389" s="210"/>
      <c r="BG389" s="210"/>
      <c r="BH389" s="210"/>
      <c r="BI389" s="210"/>
      <c r="BJ389" s="210"/>
      <c r="BK389" s="210"/>
      <c r="BL389" s="210"/>
      <c r="BM389" s="210"/>
      <c r="BN389" s="211"/>
      <c r="BO389" s="212"/>
      <c r="BP389" s="211"/>
      <c r="BQ389" s="97"/>
      <c r="BR389" s="97"/>
      <c r="BS389" s="211"/>
      <c r="BT389" s="211"/>
      <c r="BU389" s="97" t="str">
        <f t="shared" si="1873"/>
        <v/>
      </c>
      <c r="BV389" s="97" t="str">
        <f t="shared" si="1874"/>
        <v/>
      </c>
      <c r="BW389" s="211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</row>
    <row r="390" spans="1:85" ht="15.75" customHeight="1">
      <c r="A390" s="221"/>
      <c r="B390" s="214"/>
      <c r="C390" s="215"/>
      <c r="D390" s="216" t="s">
        <v>721</v>
      </c>
      <c r="E390" s="62"/>
      <c r="F390" s="62"/>
      <c r="G390" s="62">
        <f>SUM(AA390:AF390)+SUM(AA392:AF392)</f>
        <v>1622955</v>
      </c>
      <c r="H390" s="62">
        <f>SUM(AG390:BD390)+SUM(AG392:BD392)</f>
        <v>1005316</v>
      </c>
      <c r="I390" s="38">
        <f t="shared" ref="I390:J390" si="1876">G390/G389</f>
        <v>0.35061617262045131</v>
      </c>
      <c r="J390" s="38">
        <f t="shared" si="1876"/>
        <v>7.8910539358516121E-2</v>
      </c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218"/>
      <c r="V390" s="218"/>
      <c r="W390" s="218"/>
      <c r="X390" s="208"/>
      <c r="Y390" s="209"/>
      <c r="Z390" s="208"/>
      <c r="AA390" s="222">
        <f>1157216</f>
        <v>1157216</v>
      </c>
      <c r="AB390" s="131">
        <v>385739</v>
      </c>
      <c r="AC390" s="131">
        <f>80000</f>
        <v>80000</v>
      </c>
      <c r="AD390" s="223"/>
      <c r="AE390" s="223"/>
      <c r="AF390" s="223"/>
      <c r="AG390" s="131"/>
      <c r="AH390" s="131">
        <f>140000+322000+340000</f>
        <v>802000</v>
      </c>
      <c r="AI390" s="131"/>
      <c r="AJ390" s="223"/>
      <c r="AK390" s="223"/>
      <c r="AL390" s="223"/>
      <c r="AM390" s="131"/>
      <c r="AN390" s="131">
        <f>203104+212</f>
        <v>203316</v>
      </c>
      <c r="AO390" s="131"/>
      <c r="AP390" s="223"/>
      <c r="AQ390" s="223"/>
      <c r="AR390" s="223"/>
      <c r="AS390" s="131"/>
      <c r="AT390" s="131"/>
      <c r="AU390" s="131"/>
      <c r="AV390" s="223"/>
      <c r="AW390" s="223"/>
      <c r="AX390" s="223"/>
      <c r="AY390" s="131"/>
      <c r="AZ390" s="131"/>
      <c r="BA390" s="131"/>
      <c r="BB390" s="223"/>
      <c r="BC390" s="223"/>
      <c r="BD390" s="223"/>
      <c r="BE390" s="212"/>
      <c r="BF390" s="212"/>
      <c r="BG390" s="212"/>
      <c r="BH390" s="212"/>
      <c r="BI390" s="212"/>
      <c r="BJ390" s="212"/>
      <c r="BK390" s="212"/>
      <c r="BL390" s="212"/>
      <c r="BM390" s="212"/>
      <c r="BN390" s="211"/>
      <c r="BO390" s="212"/>
      <c r="BP390" s="211"/>
      <c r="BQ390" s="97"/>
      <c r="BR390" s="97"/>
      <c r="BS390" s="211"/>
      <c r="BT390" s="211"/>
      <c r="BU390" s="97" t="str">
        <f t="shared" si="1873"/>
        <v/>
      </c>
      <c r="BV390" s="97" t="str">
        <f t="shared" si="1874"/>
        <v/>
      </c>
      <c r="BW390" s="211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</row>
    <row r="391" spans="1:85" ht="15.75" customHeight="1">
      <c r="A391" s="221"/>
      <c r="B391" s="214"/>
      <c r="C391" s="215"/>
      <c r="D391" s="216" t="s">
        <v>722</v>
      </c>
      <c r="E391" s="42"/>
      <c r="F391" s="42"/>
      <c r="G391" s="42">
        <f>K391</f>
        <v>664709.47</v>
      </c>
      <c r="H391" s="42">
        <f>N391</f>
        <v>537500.16999999993</v>
      </c>
      <c r="I391" s="38">
        <f t="shared" ref="I391:J391" si="1877">G391/G390</f>
        <v>0.40956740636678157</v>
      </c>
      <c r="J391" s="38">
        <f t="shared" si="1877"/>
        <v>0.53465792845234728</v>
      </c>
      <c r="K391" s="62">
        <f t="shared" ref="K391:N391" si="1878">K4+K8+K96+K168+K294</f>
        <v>664709.47</v>
      </c>
      <c r="L391" s="62">
        <f t="shared" si="1878"/>
        <v>3734259.4299999992</v>
      </c>
      <c r="M391" s="62">
        <f t="shared" si="1878"/>
        <v>8.48</v>
      </c>
      <c r="N391" s="62">
        <f t="shared" si="1878"/>
        <v>537500.16999999993</v>
      </c>
      <c r="O391" s="62"/>
      <c r="P391" s="62"/>
      <c r="Q391" s="62"/>
      <c r="R391" s="62"/>
      <c r="S391" s="62"/>
      <c r="T391" s="62"/>
      <c r="U391" s="218"/>
      <c r="V391" s="218"/>
      <c r="W391" s="218"/>
      <c r="X391" s="208"/>
      <c r="Y391" s="209"/>
      <c r="Z391" s="208"/>
      <c r="AA391" s="219" t="s">
        <v>64</v>
      </c>
      <c r="AB391" s="219" t="s">
        <v>65</v>
      </c>
      <c r="AC391" s="219" t="s">
        <v>66</v>
      </c>
      <c r="AD391" s="224" t="s">
        <v>67</v>
      </c>
      <c r="AE391" s="225" t="s">
        <v>68</v>
      </c>
      <c r="AF391" s="225" t="s">
        <v>69</v>
      </c>
      <c r="AG391" s="219" t="s">
        <v>64</v>
      </c>
      <c r="AH391" s="219" t="s">
        <v>65</v>
      </c>
      <c r="AI391" s="219" t="s">
        <v>66</v>
      </c>
      <c r="AJ391" s="224" t="s">
        <v>67</v>
      </c>
      <c r="AK391" s="225" t="s">
        <v>68</v>
      </c>
      <c r="AL391" s="225" t="s">
        <v>69</v>
      </c>
      <c r="AM391" s="219" t="s">
        <v>64</v>
      </c>
      <c r="AN391" s="219" t="s">
        <v>65</v>
      </c>
      <c r="AO391" s="219" t="s">
        <v>66</v>
      </c>
      <c r="AP391" s="224" t="s">
        <v>67</v>
      </c>
      <c r="AQ391" s="225" t="s">
        <v>68</v>
      </c>
      <c r="AR391" s="225" t="s">
        <v>69</v>
      </c>
      <c r="AS391" s="219" t="s">
        <v>64</v>
      </c>
      <c r="AT391" s="219" t="s">
        <v>65</v>
      </c>
      <c r="AU391" s="219" t="s">
        <v>66</v>
      </c>
      <c r="AV391" s="224" t="s">
        <v>67</v>
      </c>
      <c r="AW391" s="225" t="s">
        <v>68</v>
      </c>
      <c r="AX391" s="225" t="s">
        <v>69</v>
      </c>
      <c r="AY391" s="219" t="s">
        <v>64</v>
      </c>
      <c r="AZ391" s="219" t="s">
        <v>65</v>
      </c>
      <c r="BA391" s="219" t="s">
        <v>66</v>
      </c>
      <c r="BB391" s="224" t="s">
        <v>67</v>
      </c>
      <c r="BC391" s="225" t="s">
        <v>68</v>
      </c>
      <c r="BD391" s="225" t="s">
        <v>69</v>
      </c>
      <c r="BE391" s="212"/>
      <c r="BF391" s="212"/>
      <c r="BG391" s="212"/>
      <c r="BH391" s="212"/>
      <c r="BI391" s="212"/>
      <c r="BJ391" s="212"/>
      <c r="BK391" s="212"/>
      <c r="BL391" s="212"/>
      <c r="BM391" s="212"/>
      <c r="BN391" s="211"/>
      <c r="BO391" s="212"/>
      <c r="BP391" s="211"/>
      <c r="BQ391" s="97"/>
      <c r="BR391" s="97"/>
      <c r="BS391" s="211"/>
      <c r="BT391" s="211"/>
      <c r="BU391" s="97" t="str">
        <f t="shared" si="1873"/>
        <v/>
      </c>
      <c r="BV391" s="97" t="str">
        <f t="shared" si="1874"/>
        <v/>
      </c>
      <c r="BW391" s="211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</row>
    <row r="392" spans="1:85" ht="15.75" customHeight="1">
      <c r="A392" s="221"/>
      <c r="B392" s="214"/>
      <c r="C392" s="215"/>
      <c r="D392" s="216" t="s">
        <v>723</v>
      </c>
      <c r="E392" s="42"/>
      <c r="F392" s="42"/>
      <c r="G392" s="42">
        <f>O392</f>
        <v>211619.24</v>
      </c>
      <c r="H392" s="42">
        <f>Q392</f>
        <v>107122.63</v>
      </c>
      <c r="I392" s="38">
        <f t="shared" ref="I392:J392" si="1879">G392/G390</f>
        <v>0.13039131707287016</v>
      </c>
      <c r="J392" s="38">
        <f t="shared" si="1879"/>
        <v>0.10655617736114814</v>
      </c>
      <c r="K392" s="226"/>
      <c r="L392" s="226"/>
      <c r="M392" s="226"/>
      <c r="N392" s="226"/>
      <c r="O392" s="62">
        <f t="shared" ref="O392:Q392" si="1880">O4+O8+O96+O168+O294</f>
        <v>211619.24</v>
      </c>
      <c r="P392" s="62">
        <f t="shared" si="1880"/>
        <v>1572821.0699999998</v>
      </c>
      <c r="Q392" s="62">
        <f t="shared" si="1880"/>
        <v>107122.63</v>
      </c>
      <c r="R392" s="62"/>
      <c r="S392" s="62"/>
      <c r="T392" s="62"/>
      <c r="U392" s="218"/>
      <c r="V392" s="218"/>
      <c r="W392" s="218"/>
      <c r="X392" s="208"/>
      <c r="Y392" s="209"/>
      <c r="Z392" s="208"/>
      <c r="AA392" s="131"/>
      <c r="AB392" s="131"/>
      <c r="AC392" s="131"/>
      <c r="AD392" s="223"/>
      <c r="AE392" s="223"/>
      <c r="AF392" s="223"/>
      <c r="AG392" s="131"/>
      <c r="AH392" s="131"/>
      <c r="AI392" s="131"/>
      <c r="AJ392" s="223"/>
      <c r="AK392" s="223"/>
      <c r="AL392" s="223"/>
      <c r="AM392" s="131"/>
      <c r="AN392" s="131"/>
      <c r="AO392" s="131"/>
      <c r="AP392" s="223"/>
      <c r="AQ392" s="223"/>
      <c r="AR392" s="223"/>
      <c r="AS392" s="131"/>
      <c r="AT392" s="131"/>
      <c r="AU392" s="131"/>
      <c r="AV392" s="223"/>
      <c r="AW392" s="223"/>
      <c r="AX392" s="223"/>
      <c r="AY392" s="131"/>
      <c r="AZ392" s="131"/>
      <c r="BA392" s="131"/>
      <c r="BB392" s="223"/>
      <c r="BC392" s="223"/>
      <c r="BD392" s="223"/>
      <c r="BE392" s="212"/>
      <c r="BF392" s="212"/>
      <c r="BG392" s="212"/>
      <c r="BH392" s="212"/>
      <c r="BI392" s="212"/>
      <c r="BJ392" s="212"/>
      <c r="BK392" s="212"/>
      <c r="BL392" s="212"/>
      <c r="BM392" s="212"/>
      <c r="BN392" s="211"/>
      <c r="BO392" s="212"/>
      <c r="BP392" s="211"/>
      <c r="BQ392" s="97"/>
      <c r="BR392" s="97"/>
      <c r="BS392" s="211"/>
      <c r="BT392" s="211"/>
      <c r="BU392" s="97" t="str">
        <f t="shared" si="1873"/>
        <v/>
      </c>
      <c r="BV392" s="97" t="str">
        <f t="shared" si="1874"/>
        <v/>
      </c>
      <c r="BW392" s="211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</row>
    <row r="393" spans="1:85" ht="15.75" customHeight="1">
      <c r="A393" s="221"/>
      <c r="B393" s="214"/>
      <c r="C393" s="227"/>
      <c r="D393" s="216" t="s">
        <v>724</v>
      </c>
      <c r="E393" s="42"/>
      <c r="F393" s="42"/>
      <c r="G393" s="42">
        <f>R393</f>
        <v>211619.24</v>
      </c>
      <c r="H393" s="42">
        <f>T393</f>
        <v>107122.63</v>
      </c>
      <c r="I393" s="38">
        <f t="shared" ref="I393:J393" si="1881">G393/G390</f>
        <v>0.13039131707287016</v>
      </c>
      <c r="J393" s="38">
        <f t="shared" si="1881"/>
        <v>0.10655617736114814</v>
      </c>
      <c r="K393" s="226"/>
      <c r="L393" s="226"/>
      <c r="M393" s="226"/>
      <c r="N393" s="226"/>
      <c r="O393" s="226"/>
      <c r="P393" s="226"/>
      <c r="Q393" s="226"/>
      <c r="R393" s="62">
        <f t="shared" ref="R393:W393" si="1882">R4+R8+R96+R168+R294</f>
        <v>211619.24</v>
      </c>
      <c r="S393" s="62">
        <f t="shared" si="1882"/>
        <v>1572821.07</v>
      </c>
      <c r="T393" s="62">
        <f t="shared" si="1882"/>
        <v>107122.63</v>
      </c>
      <c r="U393" s="218">
        <f t="shared" si="1882"/>
        <v>453090.23</v>
      </c>
      <c r="V393" s="218">
        <f t="shared" si="1882"/>
        <v>2161429.88</v>
      </c>
      <c r="W393" s="218">
        <f t="shared" si="1882"/>
        <v>430377.54</v>
      </c>
      <c r="X393" s="208"/>
      <c r="Y393" s="209"/>
      <c r="Z393" s="208"/>
      <c r="AA393" s="228"/>
      <c r="AB393" s="229"/>
      <c r="AC393" s="229"/>
      <c r="AD393" s="230"/>
      <c r="AE393" s="231"/>
      <c r="AF393" s="231"/>
      <c r="AG393" s="231"/>
      <c r="AH393" s="231"/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  <c r="BI393" s="212"/>
      <c r="BJ393" s="212"/>
      <c r="BK393" s="212"/>
      <c r="BL393" s="212"/>
      <c r="BM393" s="212"/>
      <c r="BN393" s="211"/>
      <c r="BO393" s="212"/>
      <c r="BP393" s="211"/>
      <c r="BQ393" s="97"/>
      <c r="BR393" s="97"/>
      <c r="BS393" s="211"/>
      <c r="BT393" s="211"/>
      <c r="BU393" s="97" t="str">
        <f t="shared" si="1873"/>
        <v/>
      </c>
      <c r="BV393" s="97" t="str">
        <f t="shared" si="1874"/>
        <v/>
      </c>
      <c r="BW393" s="211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</row>
    <row r="394" spans="1:85" ht="15.75" customHeight="1">
      <c r="A394" s="221"/>
      <c r="B394" s="214"/>
      <c r="C394" s="227"/>
      <c r="D394" s="232" t="s">
        <v>725</v>
      </c>
      <c r="E394" s="233"/>
      <c r="F394" s="233"/>
      <c r="G394" s="233">
        <f t="shared" ref="G394:H394" si="1883">G389-G390</f>
        <v>3005910.2</v>
      </c>
      <c r="H394" s="233">
        <f t="shared" si="1883"/>
        <v>11734629.870000001</v>
      </c>
      <c r="I394" s="234">
        <f t="shared" ref="I394:J394" si="1884">G394/G389</f>
        <v>0.64938382737954869</v>
      </c>
      <c r="J394" s="234">
        <f t="shared" si="1884"/>
        <v>0.92108946064148389</v>
      </c>
      <c r="K394" s="296" t="s">
        <v>726</v>
      </c>
      <c r="L394" s="294"/>
      <c r="M394" s="294"/>
      <c r="N394" s="295"/>
      <c r="O394" s="228"/>
      <c r="P394" s="228"/>
      <c r="Q394" s="228"/>
      <c r="R394" s="228"/>
      <c r="S394" s="228"/>
      <c r="T394" s="228"/>
      <c r="U394" s="235"/>
      <c r="V394" s="235"/>
      <c r="W394" s="235"/>
      <c r="X394" s="208"/>
      <c r="Y394" s="209"/>
      <c r="Z394" s="208"/>
      <c r="AA394" s="228"/>
      <c r="AB394" s="297"/>
      <c r="AC394" s="298"/>
      <c r="AD394" s="230"/>
      <c r="AE394" s="231"/>
      <c r="AF394" s="231"/>
      <c r="AG394" s="231"/>
      <c r="AH394" s="231"/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  <c r="BI394" s="212"/>
      <c r="BJ394" s="212"/>
      <c r="BK394" s="212"/>
      <c r="BL394" s="212"/>
      <c r="BM394" s="212"/>
      <c r="BN394" s="211"/>
      <c r="BO394" s="212"/>
      <c r="BP394" s="211"/>
      <c r="BQ394" s="97"/>
      <c r="BR394" s="97"/>
      <c r="BS394" s="211"/>
      <c r="BT394" s="211"/>
      <c r="BU394" s="97" t="str">
        <f t="shared" si="1873"/>
        <v/>
      </c>
      <c r="BV394" s="97" t="str">
        <f t="shared" si="1874"/>
        <v/>
      </c>
      <c r="BW394" s="211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</row>
    <row r="395" spans="1:85" ht="15.75" customHeight="1">
      <c r="A395" s="221"/>
      <c r="B395" s="214"/>
      <c r="C395" s="227"/>
      <c r="D395" s="232" t="s">
        <v>727</v>
      </c>
      <c r="E395" s="236"/>
      <c r="F395" s="236"/>
      <c r="G395" s="236">
        <f>G390-K391</f>
        <v>958245.53</v>
      </c>
      <c r="H395" s="236">
        <f>H390-N391</f>
        <v>467815.83000000007</v>
      </c>
      <c r="I395" s="234">
        <f t="shared" ref="I395:J395" si="1885">G395/G390</f>
        <v>0.59043259363321843</v>
      </c>
      <c r="J395" s="234">
        <f t="shared" si="1885"/>
        <v>0.46534207154765272</v>
      </c>
      <c r="K395" s="299" t="s">
        <v>728</v>
      </c>
      <c r="L395" s="295"/>
      <c r="M395" s="237">
        <f>SUM(AA390:AF390)+SUM(AA392:AF392)</f>
        <v>1622955</v>
      </c>
      <c r="N395" s="32">
        <f t="shared" ref="N395:N400" si="1886">M395*100/$M$400/100</f>
        <v>0.61749910872965541</v>
      </c>
      <c r="O395" s="228"/>
      <c r="P395" s="228"/>
      <c r="Q395" s="228"/>
      <c r="R395" s="228"/>
      <c r="S395" s="228"/>
      <c r="T395" s="228"/>
      <c r="U395" s="235"/>
      <c r="V395" s="235"/>
      <c r="W395" s="235"/>
      <c r="X395" s="208"/>
      <c r="Y395" s="209"/>
      <c r="Z395" s="208"/>
      <c r="AA395" s="228"/>
      <c r="AB395" s="229"/>
      <c r="AC395" s="229"/>
      <c r="AD395" s="230"/>
      <c r="AE395" s="231"/>
      <c r="AF395" s="231"/>
      <c r="AG395" s="231"/>
      <c r="AH395" s="231"/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  <c r="BI395" s="212"/>
      <c r="BJ395" s="212"/>
      <c r="BK395" s="212"/>
      <c r="BL395" s="212"/>
      <c r="BM395" s="212"/>
      <c r="BN395" s="211"/>
      <c r="BO395" s="212"/>
      <c r="BP395" s="211"/>
      <c r="BQ395" s="97"/>
      <c r="BR395" s="97"/>
      <c r="BS395" s="211"/>
      <c r="BT395" s="211"/>
      <c r="BU395" s="97" t="str">
        <f t="shared" si="1873"/>
        <v/>
      </c>
      <c r="BV395" s="97" t="str">
        <f t="shared" si="1874"/>
        <v/>
      </c>
      <c r="BW395" s="211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</row>
    <row r="396" spans="1:85" ht="15.75" customHeight="1">
      <c r="A396" s="221"/>
      <c r="B396" s="214"/>
      <c r="C396" s="227"/>
      <c r="D396" s="232" t="s">
        <v>729</v>
      </c>
      <c r="E396" s="236"/>
      <c r="F396" s="236"/>
      <c r="G396" s="236">
        <f>K391-O392</f>
        <v>453090.23</v>
      </c>
      <c r="H396" s="236">
        <f>N391-Q392</f>
        <v>430377.53999999992</v>
      </c>
      <c r="I396" s="234">
        <f>G396/K391</f>
        <v>0.68163648999915705</v>
      </c>
      <c r="J396" s="234">
        <f>H396/N391</f>
        <v>0.80070214675466977</v>
      </c>
      <c r="K396" s="299" t="s">
        <v>458</v>
      </c>
      <c r="L396" s="295"/>
      <c r="M396" s="37">
        <f>SUM(AG390:AL390)+SUM(AG392:AL392)</f>
        <v>802000</v>
      </c>
      <c r="N396" s="32">
        <f t="shared" si="1886"/>
        <v>0.30514357157233785</v>
      </c>
      <c r="O396" s="228"/>
      <c r="P396" s="228"/>
      <c r="Q396" s="228"/>
      <c r="R396" s="228"/>
      <c r="S396" s="228"/>
      <c r="T396" s="228"/>
      <c r="U396" s="235"/>
      <c r="V396" s="235"/>
      <c r="W396" s="235"/>
      <c r="X396" s="208"/>
      <c r="Y396" s="209"/>
      <c r="Z396" s="208"/>
      <c r="AA396" s="228"/>
      <c r="AB396" s="229"/>
      <c r="AC396" s="229"/>
      <c r="AD396" s="230"/>
      <c r="AE396" s="231"/>
      <c r="AF396" s="231"/>
      <c r="AG396" s="231"/>
      <c r="AH396" s="231"/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  <c r="BI396" s="212"/>
      <c r="BJ396" s="212"/>
      <c r="BK396" s="212"/>
      <c r="BL396" s="212"/>
      <c r="BM396" s="212"/>
      <c r="BN396" s="211"/>
      <c r="BO396" s="212"/>
      <c r="BP396" s="211"/>
      <c r="BQ396" s="97"/>
      <c r="BR396" s="97"/>
      <c r="BS396" s="211"/>
      <c r="BT396" s="211"/>
      <c r="BU396" s="97" t="str">
        <f t="shared" si="1873"/>
        <v/>
      </c>
      <c r="BV396" s="97" t="str">
        <f t="shared" si="1874"/>
        <v/>
      </c>
      <c r="BW396" s="211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</row>
    <row r="397" spans="1:85" ht="15.75" customHeight="1">
      <c r="A397" s="221"/>
      <c r="B397" s="214"/>
      <c r="C397" s="227"/>
      <c r="D397" s="232" t="s">
        <v>730</v>
      </c>
      <c r="E397" s="236"/>
      <c r="F397" s="236"/>
      <c r="G397" s="236">
        <f t="shared" ref="G397:H397" si="1887">BN3</f>
        <v>211619.24</v>
      </c>
      <c r="H397" s="236">
        <f t="shared" si="1887"/>
        <v>107122.63</v>
      </c>
      <c r="I397" s="234">
        <f>G397/O392</f>
        <v>1</v>
      </c>
      <c r="J397" s="234">
        <f>H397/Q392</f>
        <v>1</v>
      </c>
      <c r="K397" s="299" t="s">
        <v>533</v>
      </c>
      <c r="L397" s="295"/>
      <c r="M397" s="37">
        <f>SUM(AM390:AR390)+SUM(AM392:AR392)</f>
        <v>203316</v>
      </c>
      <c r="N397" s="32">
        <f t="shared" si="1886"/>
        <v>7.7357319698006799E-2</v>
      </c>
      <c r="O397" s="228"/>
      <c r="P397" s="228"/>
      <c r="Q397" s="228"/>
      <c r="R397" s="228"/>
      <c r="S397" s="228"/>
      <c r="T397" s="228"/>
      <c r="U397" s="235"/>
      <c r="V397" s="235"/>
      <c r="W397" s="235"/>
      <c r="X397" s="208"/>
      <c r="Y397" s="209"/>
      <c r="Z397" s="208"/>
      <c r="AA397" s="228"/>
      <c r="AB397" s="229"/>
      <c r="AC397" s="229"/>
      <c r="AD397" s="230"/>
      <c r="AE397" s="231"/>
      <c r="AF397" s="231"/>
      <c r="AG397" s="231"/>
      <c r="AH397" s="231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  <c r="BI397" s="212"/>
      <c r="BJ397" s="212"/>
      <c r="BK397" s="212"/>
      <c r="BL397" s="212"/>
      <c r="BM397" s="212"/>
      <c r="BN397" s="211"/>
      <c r="BO397" s="212"/>
      <c r="BP397" s="211"/>
      <c r="BQ397" s="97"/>
      <c r="BR397" s="97"/>
      <c r="BS397" s="211"/>
      <c r="BT397" s="211"/>
      <c r="BU397" s="97" t="str">
        <f t="shared" si="1873"/>
        <v/>
      </c>
      <c r="BV397" s="97" t="str">
        <f t="shared" si="1874"/>
        <v/>
      </c>
      <c r="BW397" s="211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</row>
    <row r="398" spans="1:85" ht="15.75" customHeight="1">
      <c r="A398" s="238"/>
      <c r="B398" s="202"/>
      <c r="C398" s="227"/>
      <c r="D398" s="239" t="s">
        <v>731</v>
      </c>
      <c r="E398" s="240"/>
      <c r="F398" s="240"/>
      <c r="G398" s="240">
        <f>L391-P392-M391</f>
        <v>2161429.8799999994</v>
      </c>
      <c r="H398" s="239"/>
      <c r="I398" s="241">
        <f>G398/L391</f>
        <v>0.57881085139282884</v>
      </c>
      <c r="J398" s="242"/>
      <c r="K398" s="299" t="s">
        <v>732</v>
      </c>
      <c r="L398" s="295"/>
      <c r="M398" s="37">
        <f>SUM(AS390:AX390)+SUM(AS392:AX392)</f>
        <v>0</v>
      </c>
      <c r="N398" s="32">
        <f t="shared" si="1886"/>
        <v>0</v>
      </c>
      <c r="O398" s="212"/>
      <c r="P398" s="212"/>
      <c r="Q398" s="212"/>
      <c r="R398" s="212"/>
      <c r="S398" s="212"/>
      <c r="T398" s="212"/>
      <c r="U398" s="243"/>
      <c r="V398" s="243"/>
      <c r="W398" s="243"/>
      <c r="X398" s="244"/>
      <c r="Y398" s="245"/>
      <c r="Z398" s="244"/>
      <c r="AA398" s="212"/>
      <c r="AB398" s="212"/>
      <c r="AC398" s="212"/>
      <c r="AD398" s="212"/>
      <c r="AE398" s="231"/>
      <c r="AF398" s="231"/>
      <c r="AG398" s="231"/>
      <c r="AH398" s="231"/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  <c r="BI398" s="212"/>
      <c r="BJ398" s="212"/>
      <c r="BK398" s="212"/>
      <c r="BL398" s="212"/>
      <c r="BM398" s="212"/>
      <c r="BN398" s="211"/>
      <c r="BO398" s="212"/>
      <c r="BP398" s="211"/>
      <c r="BQ398" s="97"/>
      <c r="BR398" s="97"/>
      <c r="BS398" s="211"/>
      <c r="BT398" s="211"/>
      <c r="BU398" s="97" t="str">
        <f t="shared" si="1873"/>
        <v/>
      </c>
      <c r="BV398" s="97" t="str">
        <f t="shared" si="1874"/>
        <v/>
      </c>
      <c r="BW398" s="211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</row>
    <row r="399" spans="1:85" ht="15.75" customHeight="1">
      <c r="A399" s="238"/>
      <c r="B399" s="202"/>
      <c r="C399" s="227"/>
      <c r="D399" s="239" t="s">
        <v>733</v>
      </c>
      <c r="E399" s="239"/>
      <c r="F399" s="239"/>
      <c r="G399" s="240">
        <f>P392</f>
        <v>1572821.0699999998</v>
      </c>
      <c r="H399" s="246"/>
      <c r="I399" s="241">
        <f>G399/L391</f>
        <v>0.42118687774191421</v>
      </c>
      <c r="J399" s="247"/>
      <c r="K399" s="299" t="s">
        <v>734</v>
      </c>
      <c r="L399" s="295"/>
      <c r="M399" s="37">
        <f>SUM(AY390:BD390)+SUM(AY392:BD392)</f>
        <v>0</v>
      </c>
      <c r="N399" s="32">
        <f t="shared" si="1886"/>
        <v>0</v>
      </c>
      <c r="O399" s="212"/>
      <c r="P399" s="212"/>
      <c r="Q399" s="212"/>
      <c r="R399" s="212"/>
      <c r="S399" s="212"/>
      <c r="T399" s="212"/>
      <c r="U399" s="243"/>
      <c r="V399" s="243"/>
      <c r="W399" s="243"/>
      <c r="X399" s="244"/>
      <c r="Y399" s="245"/>
      <c r="Z399" s="244"/>
      <c r="AA399" s="212"/>
      <c r="AB399" s="212"/>
      <c r="AC399" s="212"/>
      <c r="AD399" s="212"/>
      <c r="AE399" s="231"/>
      <c r="AF399" s="231"/>
      <c r="AG399" s="231"/>
      <c r="AH399" s="231"/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  <c r="BI399" s="212"/>
      <c r="BJ399" s="212"/>
      <c r="BK399" s="212"/>
      <c r="BL399" s="212"/>
      <c r="BM399" s="212"/>
      <c r="BN399" s="211"/>
      <c r="BO399" s="212"/>
      <c r="BP399" s="211"/>
      <c r="BQ399" s="97"/>
      <c r="BR399" s="97"/>
      <c r="BS399" s="211"/>
      <c r="BT399" s="211"/>
      <c r="BU399" s="97" t="str">
        <f t="shared" si="1873"/>
        <v/>
      </c>
      <c r="BV399" s="97" t="str">
        <f t="shared" si="1874"/>
        <v/>
      </c>
      <c r="BW399" s="211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</row>
    <row r="400" spans="1:85" ht="15.75" customHeight="1">
      <c r="A400" s="238"/>
      <c r="B400" s="202"/>
      <c r="C400" s="227"/>
      <c r="D400" s="239" t="s">
        <v>735</v>
      </c>
      <c r="E400" s="239"/>
      <c r="F400" s="239"/>
      <c r="G400" s="240">
        <f>M391</f>
        <v>8.48</v>
      </c>
      <c r="H400" s="246"/>
      <c r="I400" s="241">
        <f>G400/L391</f>
        <v>2.2708652569433299E-6</v>
      </c>
      <c r="J400" s="247"/>
      <c r="K400" s="305" t="s">
        <v>736</v>
      </c>
      <c r="L400" s="295"/>
      <c r="M400" s="248">
        <f>SUM(M395:M399)</f>
        <v>2628271</v>
      </c>
      <c r="N400" s="249">
        <f t="shared" si="1886"/>
        <v>1</v>
      </c>
      <c r="O400" s="212"/>
      <c r="P400" s="212"/>
      <c r="Q400" s="212"/>
      <c r="R400" s="212"/>
      <c r="S400" s="212"/>
      <c r="T400" s="212"/>
      <c r="U400" s="243"/>
      <c r="V400" s="243"/>
      <c r="W400" s="243"/>
      <c r="X400" s="244"/>
      <c r="Y400" s="245"/>
      <c r="Z400" s="244"/>
      <c r="AA400" s="212"/>
      <c r="AB400" s="212"/>
      <c r="AC400" s="212"/>
      <c r="AD400" s="212"/>
      <c r="AE400" s="231"/>
      <c r="AF400" s="231"/>
      <c r="AG400" s="231"/>
      <c r="AH400" s="231"/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  <c r="BI400" s="212"/>
      <c r="BJ400" s="212"/>
      <c r="BK400" s="212"/>
      <c r="BL400" s="212"/>
      <c r="BM400" s="212"/>
      <c r="BN400" s="211"/>
      <c r="BO400" s="212"/>
      <c r="BP400" s="211"/>
      <c r="BQ400" s="97"/>
      <c r="BR400" s="97"/>
      <c r="BS400" s="211"/>
      <c r="BT400" s="211"/>
      <c r="BU400" s="97" t="str">
        <f t="shared" si="1873"/>
        <v/>
      </c>
      <c r="BV400" s="97" t="str">
        <f t="shared" si="1874"/>
        <v/>
      </c>
      <c r="BW400" s="211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</row>
    <row r="401" spans="1:85" ht="15.75" customHeight="1">
      <c r="A401" s="250"/>
      <c r="B401" s="251"/>
      <c r="C401" s="252"/>
      <c r="D401" s="252"/>
      <c r="E401" s="253"/>
      <c r="F401" s="212"/>
      <c r="G401" s="253"/>
      <c r="H401" s="253"/>
      <c r="I401" s="244"/>
      <c r="J401" s="244"/>
      <c r="K401" s="212"/>
      <c r="L401" s="254"/>
      <c r="M401" s="212"/>
      <c r="N401" s="212"/>
      <c r="O401" s="212"/>
      <c r="P401" s="212"/>
      <c r="Q401" s="212"/>
      <c r="R401" s="212"/>
      <c r="S401" s="212"/>
      <c r="T401" s="212"/>
      <c r="U401" s="243"/>
      <c r="V401" s="243"/>
      <c r="W401" s="243"/>
      <c r="X401" s="244"/>
      <c r="Y401" s="245"/>
      <c r="Z401" s="244"/>
      <c r="AA401" s="212"/>
      <c r="AB401" s="212"/>
      <c r="AC401" s="212"/>
      <c r="AD401" s="212"/>
      <c r="AE401" s="231"/>
      <c r="AF401" s="231"/>
      <c r="AG401" s="231"/>
      <c r="AH401" s="231"/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  <c r="BI401" s="212"/>
      <c r="BJ401" s="212"/>
      <c r="BK401" s="212"/>
      <c r="BL401" s="212"/>
      <c r="BM401" s="212"/>
      <c r="BN401" s="211"/>
      <c r="BO401" s="212"/>
      <c r="BP401" s="211"/>
      <c r="BQ401" s="97"/>
      <c r="BR401" s="97"/>
      <c r="BS401" s="211"/>
      <c r="BT401" s="211"/>
      <c r="BU401" s="97" t="str">
        <f t="shared" si="1873"/>
        <v/>
      </c>
      <c r="BV401" s="97" t="str">
        <f t="shared" si="1874"/>
        <v/>
      </c>
      <c r="BW401" s="211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</row>
    <row r="402" spans="1:85" ht="15.75" customHeight="1">
      <c r="A402" s="250"/>
      <c r="B402" s="251"/>
      <c r="C402" s="252"/>
      <c r="D402" s="252"/>
      <c r="E402" s="253"/>
      <c r="F402" s="212"/>
      <c r="G402" s="253"/>
      <c r="H402" s="253"/>
      <c r="I402" s="244"/>
      <c r="J402" s="244"/>
      <c r="K402" s="212"/>
      <c r="L402" s="254"/>
      <c r="M402" s="212"/>
      <c r="N402" s="212"/>
      <c r="O402" s="212"/>
      <c r="P402" s="212"/>
      <c r="Q402" s="212"/>
      <c r="R402" s="212"/>
      <c r="S402" s="212"/>
      <c r="T402" s="212"/>
      <c r="U402" s="243"/>
      <c r="V402" s="243"/>
      <c r="W402" s="243"/>
      <c r="X402" s="244"/>
      <c r="Y402" s="245"/>
      <c r="Z402" s="244"/>
      <c r="AA402" s="212"/>
      <c r="AB402" s="212"/>
      <c r="AC402" s="212"/>
      <c r="AD402" s="212"/>
      <c r="AE402" s="231"/>
      <c r="AF402" s="231"/>
      <c r="AG402" s="231"/>
      <c r="AH402" s="231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  <c r="BI402" s="212"/>
      <c r="BJ402" s="212"/>
      <c r="BK402" s="212"/>
      <c r="BL402" s="212"/>
      <c r="BM402" s="212"/>
      <c r="BN402" s="211"/>
      <c r="BO402" s="212"/>
      <c r="BP402" s="211"/>
      <c r="BQ402" s="97"/>
      <c r="BR402" s="97"/>
      <c r="BS402" s="211"/>
      <c r="BT402" s="211"/>
      <c r="BU402" s="97"/>
      <c r="BV402" s="97"/>
      <c r="BW402" s="211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</row>
    <row r="403" spans="1:85" ht="15.75" customHeight="1">
      <c r="A403" s="250"/>
      <c r="B403" s="251"/>
      <c r="C403" s="252"/>
      <c r="D403" s="252"/>
      <c r="E403" s="253"/>
      <c r="F403" s="212"/>
      <c r="G403" s="253"/>
      <c r="H403" s="253"/>
      <c r="I403" s="244"/>
      <c r="J403" s="244"/>
      <c r="K403" s="212"/>
      <c r="L403" s="254"/>
      <c r="M403" s="212"/>
      <c r="N403" s="212"/>
      <c r="O403" s="212"/>
      <c r="P403" s="212"/>
      <c r="Q403" s="212"/>
      <c r="R403" s="212"/>
      <c r="S403" s="212"/>
      <c r="T403" s="212"/>
      <c r="U403" s="243"/>
      <c r="V403" s="243"/>
      <c r="W403" s="243"/>
      <c r="X403" s="244"/>
      <c r="Y403" s="245"/>
      <c r="Z403" s="244"/>
      <c r="AA403" s="212"/>
      <c r="AB403" s="212"/>
      <c r="AC403" s="212"/>
      <c r="AD403" s="212"/>
      <c r="AE403" s="231"/>
      <c r="AF403" s="231"/>
      <c r="AG403" s="231"/>
      <c r="AH403" s="231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  <c r="BI403" s="212"/>
      <c r="BJ403" s="212"/>
      <c r="BK403" s="212"/>
      <c r="BL403" s="212"/>
      <c r="BM403" s="212"/>
      <c r="BN403" s="211"/>
      <c r="BO403" s="212"/>
      <c r="BP403" s="211"/>
      <c r="BQ403" s="97"/>
      <c r="BR403" s="97"/>
      <c r="BS403" s="211"/>
      <c r="BT403" s="211"/>
      <c r="BU403" s="97"/>
      <c r="BV403" s="97"/>
      <c r="BW403" s="211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</row>
    <row r="404" spans="1:85" ht="15.75" customHeight="1">
      <c r="A404" s="250"/>
      <c r="B404" s="251"/>
      <c r="C404" s="252"/>
      <c r="D404" s="252"/>
      <c r="E404" s="253"/>
      <c r="F404" s="212"/>
      <c r="G404" s="253"/>
      <c r="H404" s="253"/>
      <c r="I404" s="244"/>
      <c r="J404" s="244"/>
      <c r="K404" s="212"/>
      <c r="L404" s="254"/>
      <c r="M404" s="212"/>
      <c r="N404" s="212"/>
      <c r="O404" s="212"/>
      <c r="P404" s="212"/>
      <c r="Q404" s="212"/>
      <c r="R404" s="212"/>
      <c r="S404" s="212"/>
      <c r="T404" s="212"/>
      <c r="U404" s="243"/>
      <c r="V404" s="243"/>
      <c r="W404" s="243"/>
      <c r="X404" s="244"/>
      <c r="Y404" s="245"/>
      <c r="Z404" s="244"/>
      <c r="AA404" s="212"/>
      <c r="AB404" s="212"/>
      <c r="AC404" s="212"/>
      <c r="AD404" s="212"/>
      <c r="AE404" s="231"/>
      <c r="AF404" s="231"/>
      <c r="AG404" s="231"/>
      <c r="AH404" s="231"/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  <c r="BI404" s="212"/>
      <c r="BJ404" s="212"/>
      <c r="BK404" s="212"/>
      <c r="BL404" s="212"/>
      <c r="BM404" s="212"/>
      <c r="BN404" s="211"/>
      <c r="BO404" s="212"/>
      <c r="BP404" s="211"/>
      <c r="BQ404" s="97"/>
      <c r="BR404" s="97"/>
      <c r="BS404" s="211"/>
      <c r="BT404" s="211"/>
      <c r="BU404" s="97"/>
      <c r="BV404" s="97"/>
      <c r="BW404" s="211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</row>
    <row r="405" spans="1:85" ht="15.75" customHeight="1">
      <c r="A405" s="250"/>
      <c r="B405" s="251"/>
      <c r="C405" s="252"/>
      <c r="D405" s="252"/>
      <c r="E405" s="253"/>
      <c r="F405" s="212"/>
      <c r="G405" s="253"/>
      <c r="H405" s="253"/>
      <c r="I405" s="244"/>
      <c r="J405" s="244"/>
      <c r="K405" s="212"/>
      <c r="L405" s="254"/>
      <c r="M405" s="212"/>
      <c r="N405" s="212"/>
      <c r="O405" s="212"/>
      <c r="P405" s="212"/>
      <c r="Q405" s="212"/>
      <c r="R405" s="212"/>
      <c r="S405" s="212"/>
      <c r="T405" s="212"/>
      <c r="U405" s="243"/>
      <c r="V405" s="243"/>
      <c r="W405" s="243"/>
      <c r="X405" s="244"/>
      <c r="Y405" s="245"/>
      <c r="Z405" s="244"/>
      <c r="AA405" s="212"/>
      <c r="AB405" s="212"/>
      <c r="AC405" s="212"/>
      <c r="AD405" s="212"/>
      <c r="AE405" s="231"/>
      <c r="AF405" s="231"/>
      <c r="AG405" s="231"/>
      <c r="AH405" s="231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  <c r="BI405" s="212"/>
      <c r="BJ405" s="212"/>
      <c r="BK405" s="212"/>
      <c r="BL405" s="212"/>
      <c r="BM405" s="212"/>
      <c r="BN405" s="211"/>
      <c r="BO405" s="212"/>
      <c r="BP405" s="211"/>
      <c r="BQ405" s="97"/>
      <c r="BR405" s="97"/>
      <c r="BS405" s="211"/>
      <c r="BT405" s="211"/>
      <c r="BU405" s="97"/>
      <c r="BV405" s="97"/>
      <c r="BW405" s="211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</row>
    <row r="406" spans="1:85" ht="15.75" customHeight="1">
      <c r="A406" s="250"/>
      <c r="B406" s="251"/>
      <c r="C406" s="252"/>
      <c r="D406" s="252"/>
      <c r="E406" s="253"/>
      <c r="F406" s="212"/>
      <c r="G406" s="253"/>
      <c r="H406" s="253"/>
      <c r="I406" s="244"/>
      <c r="J406" s="244"/>
      <c r="K406" s="212"/>
      <c r="L406" s="254"/>
      <c r="M406" s="212"/>
      <c r="N406" s="212"/>
      <c r="O406" s="212"/>
      <c r="P406" s="212"/>
      <c r="Q406" s="212"/>
      <c r="R406" s="212"/>
      <c r="S406" s="212"/>
      <c r="T406" s="212"/>
      <c r="U406" s="243"/>
      <c r="V406" s="243"/>
      <c r="W406" s="243"/>
      <c r="X406" s="244"/>
      <c r="Y406" s="245"/>
      <c r="Z406" s="244"/>
      <c r="AA406" s="212"/>
      <c r="AB406" s="212"/>
      <c r="AC406" s="212"/>
      <c r="AD406" s="212"/>
      <c r="AE406" s="231"/>
      <c r="AF406" s="231"/>
      <c r="AG406" s="231"/>
      <c r="AH406" s="231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  <c r="BI406" s="212"/>
      <c r="BJ406" s="212"/>
      <c r="BK406" s="212"/>
      <c r="BL406" s="212"/>
      <c r="BM406" s="212"/>
      <c r="BN406" s="211"/>
      <c r="BO406" s="212"/>
      <c r="BP406" s="211"/>
      <c r="BQ406" s="97"/>
      <c r="BR406" s="97"/>
      <c r="BS406" s="211"/>
      <c r="BT406" s="211"/>
      <c r="BU406" s="97"/>
      <c r="BV406" s="97"/>
      <c r="BW406" s="211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</row>
    <row r="407" spans="1:85" ht="15.75" customHeight="1">
      <c r="A407" s="250"/>
      <c r="B407" s="251"/>
      <c r="C407" s="252"/>
      <c r="D407" s="252"/>
      <c r="E407" s="253"/>
      <c r="F407" s="212"/>
      <c r="G407" s="253"/>
      <c r="H407" s="253"/>
      <c r="I407" s="244"/>
      <c r="J407" s="244"/>
      <c r="K407" s="212"/>
      <c r="L407" s="254"/>
      <c r="M407" s="212"/>
      <c r="N407" s="212"/>
      <c r="O407" s="212"/>
      <c r="P407" s="212"/>
      <c r="Q407" s="212"/>
      <c r="R407" s="212"/>
      <c r="S407" s="212"/>
      <c r="T407" s="212"/>
      <c r="U407" s="243"/>
      <c r="V407" s="243"/>
      <c r="W407" s="243"/>
      <c r="X407" s="244"/>
      <c r="Y407" s="245"/>
      <c r="Z407" s="244"/>
      <c r="AA407" s="212"/>
      <c r="AB407" s="212"/>
      <c r="AC407" s="212"/>
      <c r="AD407" s="212"/>
      <c r="AE407" s="231"/>
      <c r="AF407" s="231"/>
      <c r="AG407" s="231"/>
      <c r="AH407" s="231"/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  <c r="BI407" s="212"/>
      <c r="BJ407" s="212"/>
      <c r="BK407" s="212"/>
      <c r="BL407" s="212"/>
      <c r="BM407" s="212"/>
      <c r="BN407" s="211"/>
      <c r="BO407" s="212"/>
      <c r="BP407" s="211"/>
      <c r="BQ407" s="97"/>
      <c r="BR407" s="97"/>
      <c r="BS407" s="211"/>
      <c r="BT407" s="211"/>
      <c r="BU407" s="97"/>
      <c r="BV407" s="97"/>
      <c r="BW407" s="211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</row>
    <row r="408" spans="1:85" ht="15.75" customHeight="1">
      <c r="A408" s="250"/>
      <c r="B408" s="251"/>
      <c r="C408" s="252"/>
      <c r="D408" s="252"/>
      <c r="E408" s="253"/>
      <c r="F408" s="212"/>
      <c r="G408" s="253"/>
      <c r="H408" s="253"/>
      <c r="I408" s="244"/>
      <c r="J408" s="244"/>
      <c r="K408" s="212"/>
      <c r="L408" s="254"/>
      <c r="M408" s="212"/>
      <c r="N408" s="212"/>
      <c r="O408" s="212"/>
      <c r="P408" s="212"/>
      <c r="Q408" s="212"/>
      <c r="R408" s="212"/>
      <c r="S408" s="212"/>
      <c r="T408" s="212"/>
      <c r="U408" s="243"/>
      <c r="V408" s="243"/>
      <c r="W408" s="243"/>
      <c r="X408" s="244"/>
      <c r="Y408" s="245"/>
      <c r="Z408" s="244"/>
      <c r="AA408" s="212"/>
      <c r="AB408" s="212"/>
      <c r="AC408" s="212"/>
      <c r="AD408" s="212"/>
      <c r="AE408" s="231"/>
      <c r="AF408" s="231"/>
      <c r="AG408" s="231"/>
      <c r="AH408" s="231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  <c r="BI408" s="212"/>
      <c r="BJ408" s="212"/>
      <c r="BK408" s="212"/>
      <c r="BL408" s="212"/>
      <c r="BM408" s="212"/>
      <c r="BN408" s="211"/>
      <c r="BO408" s="212"/>
      <c r="BP408" s="211"/>
      <c r="BQ408" s="97"/>
      <c r="BR408" s="97"/>
      <c r="BS408" s="211"/>
      <c r="BT408" s="211"/>
      <c r="BU408" s="97"/>
      <c r="BV408" s="97"/>
      <c r="BW408" s="211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</row>
    <row r="409" spans="1:85" ht="15.75" customHeight="1">
      <c r="A409" s="250"/>
      <c r="B409" s="251"/>
      <c r="C409" s="252"/>
      <c r="D409" s="252"/>
      <c r="E409" s="253"/>
      <c r="F409" s="212"/>
      <c r="G409" s="253"/>
      <c r="H409" s="253"/>
      <c r="I409" s="244"/>
      <c r="J409" s="244"/>
      <c r="K409" s="212"/>
      <c r="L409" s="254"/>
      <c r="M409" s="212"/>
      <c r="N409" s="212"/>
      <c r="O409" s="212"/>
      <c r="P409" s="212"/>
      <c r="Q409" s="212"/>
      <c r="R409" s="212"/>
      <c r="S409" s="212"/>
      <c r="T409" s="212"/>
      <c r="U409" s="243"/>
      <c r="V409" s="243"/>
      <c r="W409" s="243"/>
      <c r="X409" s="244"/>
      <c r="Y409" s="245"/>
      <c r="Z409" s="244"/>
      <c r="AA409" s="212"/>
      <c r="AB409" s="212"/>
      <c r="AC409" s="212"/>
      <c r="AD409" s="212"/>
      <c r="AE409" s="231"/>
      <c r="AF409" s="231"/>
      <c r="AG409" s="231"/>
      <c r="AH409" s="231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  <c r="BI409" s="212"/>
      <c r="BJ409" s="212"/>
      <c r="BK409" s="212"/>
      <c r="BL409" s="212"/>
      <c r="BM409" s="212"/>
      <c r="BN409" s="211"/>
      <c r="BO409" s="212"/>
      <c r="BP409" s="211"/>
      <c r="BQ409" s="97"/>
      <c r="BR409" s="97"/>
      <c r="BS409" s="211"/>
      <c r="BT409" s="211"/>
      <c r="BU409" s="97"/>
      <c r="BV409" s="97"/>
      <c r="BW409" s="211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</row>
    <row r="410" spans="1:85" ht="15.75" customHeight="1">
      <c r="A410" s="250"/>
      <c r="B410" s="251"/>
      <c r="C410" s="252"/>
      <c r="D410" s="252"/>
      <c r="E410" s="253"/>
      <c r="F410" s="212"/>
      <c r="G410" s="253"/>
      <c r="H410" s="253"/>
      <c r="I410" s="244"/>
      <c r="J410" s="244"/>
      <c r="K410" s="212"/>
      <c r="L410" s="254"/>
      <c r="M410" s="212"/>
      <c r="N410" s="212"/>
      <c r="O410" s="212"/>
      <c r="P410" s="212"/>
      <c r="Q410" s="212"/>
      <c r="R410" s="212"/>
      <c r="S410" s="212"/>
      <c r="T410" s="212"/>
      <c r="U410" s="243"/>
      <c r="V410" s="243"/>
      <c r="W410" s="243"/>
      <c r="X410" s="244"/>
      <c r="Y410" s="245"/>
      <c r="Z410" s="244"/>
      <c r="AA410" s="212"/>
      <c r="AB410" s="212"/>
      <c r="AC410" s="212"/>
      <c r="AD410" s="212"/>
      <c r="AE410" s="231"/>
      <c r="AF410" s="231"/>
      <c r="AG410" s="231"/>
      <c r="AH410" s="231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  <c r="BI410" s="212"/>
      <c r="BJ410" s="212"/>
      <c r="BK410" s="212"/>
      <c r="BL410" s="212"/>
      <c r="BM410" s="212"/>
      <c r="BN410" s="211"/>
      <c r="BO410" s="212"/>
      <c r="BP410" s="211"/>
      <c r="BQ410" s="97"/>
      <c r="BR410" s="97"/>
      <c r="BS410" s="211"/>
      <c r="BT410" s="211"/>
      <c r="BU410" s="97"/>
      <c r="BV410" s="97"/>
      <c r="BW410" s="211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</row>
    <row r="411" spans="1:85" ht="15.75" customHeight="1">
      <c r="A411" s="250"/>
      <c r="B411" s="251"/>
      <c r="C411" s="252"/>
      <c r="D411" s="252"/>
      <c r="E411" s="253"/>
      <c r="F411" s="212"/>
      <c r="G411" s="253"/>
      <c r="H411" s="253"/>
      <c r="I411" s="244"/>
      <c r="J411" s="244"/>
      <c r="K411" s="212"/>
      <c r="L411" s="254"/>
      <c r="M411" s="212"/>
      <c r="N411" s="212"/>
      <c r="O411" s="212"/>
      <c r="P411" s="212"/>
      <c r="Q411" s="212"/>
      <c r="R411" s="212"/>
      <c r="S411" s="212"/>
      <c r="T411" s="212"/>
      <c r="U411" s="243"/>
      <c r="V411" s="243"/>
      <c r="W411" s="243"/>
      <c r="X411" s="244"/>
      <c r="Y411" s="245"/>
      <c r="Z411" s="244"/>
      <c r="AA411" s="212"/>
      <c r="AB411" s="212"/>
      <c r="AC411" s="212"/>
      <c r="AD411" s="212"/>
      <c r="AE411" s="231"/>
      <c r="AF411" s="231"/>
      <c r="AG411" s="231"/>
      <c r="AH411" s="231"/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  <c r="BI411" s="212"/>
      <c r="BJ411" s="212"/>
      <c r="BK411" s="212"/>
      <c r="BL411" s="212"/>
      <c r="BM411" s="212"/>
      <c r="BN411" s="211"/>
      <c r="BO411" s="212"/>
      <c r="BP411" s="211"/>
      <c r="BQ411" s="97"/>
      <c r="BR411" s="97"/>
      <c r="BS411" s="211"/>
      <c r="BT411" s="211"/>
      <c r="BU411" s="97"/>
      <c r="BV411" s="97"/>
      <c r="BW411" s="211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</row>
    <row r="412" spans="1:85" ht="15.75" customHeight="1">
      <c r="A412" s="250"/>
      <c r="B412" s="251"/>
      <c r="C412" s="252"/>
      <c r="D412" s="252"/>
      <c r="E412" s="253"/>
      <c r="F412" s="212"/>
      <c r="G412" s="253"/>
      <c r="H412" s="253"/>
      <c r="I412" s="244"/>
      <c r="J412" s="244"/>
      <c r="K412" s="212"/>
      <c r="L412" s="254"/>
      <c r="M412" s="212"/>
      <c r="N412" s="212"/>
      <c r="O412" s="212"/>
      <c r="P412" s="212"/>
      <c r="Q412" s="212"/>
      <c r="R412" s="212"/>
      <c r="S412" s="212"/>
      <c r="T412" s="212"/>
      <c r="U412" s="243"/>
      <c r="V412" s="243"/>
      <c r="W412" s="243"/>
      <c r="X412" s="244"/>
      <c r="Y412" s="245"/>
      <c r="Z412" s="244"/>
      <c r="AA412" s="212"/>
      <c r="AB412" s="212"/>
      <c r="AC412" s="212"/>
      <c r="AD412" s="212"/>
      <c r="AE412" s="231"/>
      <c r="AF412" s="231"/>
      <c r="AG412" s="231"/>
      <c r="AH412" s="231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  <c r="BI412" s="212"/>
      <c r="BJ412" s="212"/>
      <c r="BK412" s="212"/>
      <c r="BL412" s="212"/>
      <c r="BM412" s="212"/>
      <c r="BN412" s="211"/>
      <c r="BO412" s="212"/>
      <c r="BP412" s="211"/>
      <c r="BQ412" s="97"/>
      <c r="BR412" s="97"/>
      <c r="BS412" s="211"/>
      <c r="BT412" s="211"/>
      <c r="BU412" s="97"/>
      <c r="BV412" s="97"/>
      <c r="BW412" s="211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</row>
    <row r="413" spans="1:85" ht="15.75" customHeight="1">
      <c r="A413" s="250"/>
      <c r="B413" s="251"/>
      <c r="C413" s="252"/>
      <c r="D413" s="252"/>
      <c r="E413" s="253"/>
      <c r="F413" s="212"/>
      <c r="G413" s="253"/>
      <c r="H413" s="253"/>
      <c r="I413" s="244"/>
      <c r="J413" s="244"/>
      <c r="K413" s="212"/>
      <c r="L413" s="254"/>
      <c r="M413" s="212"/>
      <c r="N413" s="212"/>
      <c r="O413" s="212"/>
      <c r="P413" s="212"/>
      <c r="Q413" s="212"/>
      <c r="R413" s="212"/>
      <c r="S413" s="212"/>
      <c r="T413" s="212"/>
      <c r="U413" s="243"/>
      <c r="V413" s="243"/>
      <c r="W413" s="243"/>
      <c r="X413" s="244"/>
      <c r="Y413" s="245"/>
      <c r="Z413" s="244"/>
      <c r="AA413" s="212"/>
      <c r="AB413" s="212"/>
      <c r="AC413" s="212"/>
      <c r="AD413" s="212"/>
      <c r="AE413" s="231"/>
      <c r="AF413" s="231"/>
      <c r="AG413" s="231"/>
      <c r="AH413" s="231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  <c r="BI413" s="212"/>
      <c r="BJ413" s="212"/>
      <c r="BK413" s="212"/>
      <c r="BL413" s="212"/>
      <c r="BM413" s="212"/>
      <c r="BN413" s="211"/>
      <c r="BO413" s="212"/>
      <c r="BP413" s="211"/>
      <c r="BQ413" s="97"/>
      <c r="BR413" s="97"/>
      <c r="BS413" s="211"/>
      <c r="BT413" s="211"/>
      <c r="BU413" s="97"/>
      <c r="BV413" s="97"/>
      <c r="BW413" s="211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</row>
    <row r="414" spans="1:85" ht="15.75" customHeight="1">
      <c r="A414" s="250"/>
      <c r="B414" s="251"/>
      <c r="C414" s="252"/>
      <c r="D414" s="252"/>
      <c r="E414" s="253"/>
      <c r="F414" s="212"/>
      <c r="G414" s="253"/>
      <c r="H414" s="253"/>
      <c r="I414" s="244"/>
      <c r="J414" s="244"/>
      <c r="K414" s="212"/>
      <c r="L414" s="254"/>
      <c r="M414" s="212"/>
      <c r="N414" s="212"/>
      <c r="O414" s="212"/>
      <c r="P414" s="212"/>
      <c r="Q414" s="212"/>
      <c r="R414" s="212"/>
      <c r="S414" s="212"/>
      <c r="T414" s="212"/>
      <c r="U414" s="243"/>
      <c r="V414" s="243"/>
      <c r="W414" s="243"/>
      <c r="X414" s="244"/>
      <c r="Y414" s="245"/>
      <c r="Z414" s="244"/>
      <c r="AA414" s="212"/>
      <c r="AB414" s="212"/>
      <c r="AC414" s="212"/>
      <c r="AD414" s="212"/>
      <c r="AE414" s="231"/>
      <c r="AF414" s="231"/>
      <c r="AG414" s="231"/>
      <c r="AH414" s="231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  <c r="BI414" s="212"/>
      <c r="BJ414" s="212"/>
      <c r="BK414" s="212"/>
      <c r="BL414" s="212"/>
      <c r="BM414" s="212"/>
      <c r="BN414" s="211"/>
      <c r="BO414" s="212"/>
      <c r="BP414" s="211"/>
      <c r="BQ414" s="97"/>
      <c r="BR414" s="97"/>
      <c r="BS414" s="211"/>
      <c r="BT414" s="211"/>
      <c r="BU414" s="97"/>
      <c r="BV414" s="97"/>
      <c r="BW414" s="211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</row>
    <row r="415" spans="1:85" ht="15.75" customHeight="1">
      <c r="A415" s="255"/>
      <c r="B415" s="256"/>
      <c r="C415" s="257"/>
      <c r="D415" s="252"/>
      <c r="E415" s="258"/>
      <c r="F415" s="258"/>
      <c r="G415" s="20"/>
      <c r="H415" s="20"/>
      <c r="I415" s="20"/>
      <c r="J415" s="20"/>
      <c r="K415" s="212"/>
      <c r="L415" s="259"/>
      <c r="M415" s="212"/>
      <c r="N415" s="212"/>
      <c r="O415" s="212"/>
      <c r="P415" s="212"/>
      <c r="Q415" s="212"/>
      <c r="R415" s="212"/>
      <c r="S415" s="212"/>
      <c r="T415" s="212"/>
      <c r="U415" s="243"/>
      <c r="V415" s="243"/>
      <c r="W415" s="243"/>
      <c r="X415" s="244"/>
      <c r="Y415" s="245"/>
      <c r="Z415" s="244"/>
      <c r="AA415" s="211"/>
      <c r="AB415" s="212"/>
      <c r="AC415" s="212"/>
      <c r="AD415" s="212"/>
      <c r="AE415" s="231"/>
      <c r="AF415" s="231"/>
      <c r="AG415" s="231"/>
      <c r="AH415" s="231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  <c r="BI415" s="212"/>
      <c r="BJ415" s="212"/>
      <c r="BK415" s="212"/>
      <c r="BL415" s="212"/>
      <c r="BM415" s="212"/>
      <c r="BN415" s="211"/>
      <c r="BO415" s="212"/>
      <c r="BP415" s="211"/>
      <c r="BQ415" s="97"/>
      <c r="BR415" s="97"/>
      <c r="BS415" s="211"/>
      <c r="BT415" s="211"/>
      <c r="BU415" s="97" t="str">
        <f t="shared" ref="BU415" si="1888">IF(BP415=0,"",BP415)</f>
        <v/>
      </c>
      <c r="BV415" s="97" t="str">
        <f t="shared" ref="BV415" si="1889">IF(BS415=0,"",BS415)</f>
        <v/>
      </c>
      <c r="BW415" s="211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</row>
    <row r="416" spans="1:85" ht="15.75" customHeight="1">
      <c r="A416" s="260"/>
      <c r="B416" s="261"/>
      <c r="C416" s="261"/>
      <c r="D416" s="261"/>
      <c r="E416" s="211"/>
      <c r="F416" s="211"/>
      <c r="G416" s="211"/>
      <c r="H416" s="211"/>
      <c r="I416" s="262"/>
      <c r="J416" s="262"/>
      <c r="K416" s="211"/>
      <c r="L416" s="263"/>
      <c r="M416" s="211"/>
      <c r="N416" s="211"/>
      <c r="O416" s="211"/>
      <c r="P416" s="211"/>
      <c r="Q416" s="211"/>
      <c r="R416" s="211"/>
      <c r="S416" s="211"/>
      <c r="T416" s="211"/>
      <c r="U416" s="264"/>
      <c r="V416" s="264"/>
      <c r="W416" s="264"/>
      <c r="X416" s="262"/>
      <c r="Y416" s="262"/>
      <c r="Z416" s="262"/>
      <c r="AA416" s="211"/>
      <c r="AB416" s="211"/>
      <c r="AC416" s="211"/>
      <c r="AD416" s="211"/>
      <c r="AE416" s="265"/>
      <c r="AF416" s="265"/>
      <c r="AG416" s="265"/>
      <c r="AH416" s="265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211"/>
      <c r="BN416" s="211"/>
      <c r="BO416" s="212"/>
      <c r="BP416" s="211"/>
      <c r="BQ416" s="211"/>
      <c r="BR416" s="211"/>
      <c r="BS416" s="211"/>
      <c r="BT416" s="211"/>
      <c r="BU416" s="211"/>
      <c r="BV416" s="211"/>
      <c r="BW416" s="211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</row>
    <row r="417" spans="1:85" ht="15.75" customHeight="1">
      <c r="A417" s="260"/>
      <c r="B417" s="261"/>
      <c r="C417" s="261"/>
      <c r="D417" s="261"/>
      <c r="E417" s="211"/>
      <c r="F417" s="211"/>
      <c r="G417" s="211"/>
      <c r="H417" s="211"/>
      <c r="I417" s="262"/>
      <c r="J417" s="262"/>
      <c r="K417" s="211"/>
      <c r="L417" s="263"/>
      <c r="M417" s="211"/>
      <c r="N417" s="211"/>
      <c r="O417" s="211"/>
      <c r="P417" s="211"/>
      <c r="Q417" s="211"/>
      <c r="R417" s="211"/>
      <c r="S417" s="211"/>
      <c r="T417" s="211"/>
      <c r="U417" s="264"/>
      <c r="V417" s="264"/>
      <c r="W417" s="264"/>
      <c r="X417" s="262"/>
      <c r="Y417" s="262"/>
      <c r="Z417" s="262"/>
      <c r="AA417" s="211"/>
      <c r="AB417" s="211"/>
      <c r="AC417" s="211"/>
      <c r="AD417" s="211"/>
      <c r="AE417" s="265"/>
      <c r="AF417" s="265"/>
      <c r="AG417" s="265"/>
      <c r="AH417" s="265"/>
      <c r="AI417" s="211"/>
      <c r="AJ417" s="211"/>
      <c r="AK417" s="211"/>
      <c r="AL417" s="211"/>
      <c r="AM417" s="211"/>
      <c r="AN417" s="211"/>
      <c r="AO417" s="211"/>
      <c r="AP417" s="211"/>
      <c r="AQ417" s="211"/>
      <c r="AR417" s="211"/>
      <c r="AS417" s="211"/>
      <c r="AT417" s="211"/>
      <c r="AU417" s="211"/>
      <c r="AV417" s="211"/>
      <c r="AW417" s="211"/>
      <c r="AX417" s="211"/>
      <c r="AY417" s="211"/>
      <c r="AZ417" s="211"/>
      <c r="BA417" s="211"/>
      <c r="BB417" s="211"/>
      <c r="BC417" s="211"/>
      <c r="BD417" s="211"/>
      <c r="BE417" s="211"/>
      <c r="BF417" s="211"/>
      <c r="BG417" s="211"/>
      <c r="BH417" s="211"/>
      <c r="BI417" s="211"/>
      <c r="BJ417" s="211"/>
      <c r="BK417" s="211"/>
      <c r="BL417" s="211"/>
      <c r="BM417" s="211"/>
      <c r="BN417" s="211"/>
      <c r="BO417" s="212"/>
      <c r="BP417" s="211"/>
      <c r="BQ417" s="211"/>
      <c r="BR417" s="211"/>
      <c r="BS417" s="211"/>
      <c r="BT417" s="211"/>
      <c r="BU417" s="211"/>
      <c r="BV417" s="211"/>
      <c r="BW417" s="211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</row>
    <row r="418" spans="1:85" ht="15.75" customHeight="1">
      <c r="A418" s="260"/>
      <c r="B418" s="261"/>
      <c r="C418" s="261"/>
      <c r="D418" s="261"/>
      <c r="E418" s="211"/>
      <c r="F418" s="211"/>
      <c r="G418" s="211"/>
      <c r="H418" s="211"/>
      <c r="I418" s="262"/>
      <c r="J418" s="262"/>
      <c r="K418" s="211"/>
      <c r="L418" s="263"/>
      <c r="M418" s="211"/>
      <c r="N418" s="211"/>
      <c r="O418" s="211"/>
      <c r="P418" s="211"/>
      <c r="Q418" s="211"/>
      <c r="R418" s="211"/>
      <c r="S418" s="211"/>
      <c r="T418" s="211"/>
      <c r="U418" s="264"/>
      <c r="V418" s="264"/>
      <c r="W418" s="264"/>
      <c r="X418" s="262"/>
      <c r="Y418" s="262"/>
      <c r="Z418" s="262"/>
      <c r="AA418" s="211"/>
      <c r="AB418" s="211"/>
      <c r="AC418" s="211"/>
      <c r="AD418" s="211"/>
      <c r="AE418" s="265"/>
      <c r="AF418" s="265"/>
      <c r="AG418" s="265"/>
      <c r="AH418" s="265"/>
      <c r="AI418" s="211"/>
      <c r="AJ418" s="211"/>
      <c r="AK418" s="211"/>
      <c r="AL418" s="211"/>
      <c r="AM418" s="211"/>
      <c r="AN418" s="211"/>
      <c r="AO418" s="211"/>
      <c r="AP418" s="211"/>
      <c r="AQ418" s="211"/>
      <c r="AR418" s="211"/>
      <c r="AS418" s="211"/>
      <c r="AT418" s="211"/>
      <c r="AU418" s="211"/>
      <c r="AV418" s="211"/>
      <c r="AW418" s="211"/>
      <c r="AX418" s="211"/>
      <c r="AY418" s="211"/>
      <c r="AZ418" s="211"/>
      <c r="BA418" s="211"/>
      <c r="BB418" s="211"/>
      <c r="BC418" s="211"/>
      <c r="BD418" s="211"/>
      <c r="BE418" s="211"/>
      <c r="BF418" s="211"/>
      <c r="BG418" s="211"/>
      <c r="BH418" s="211"/>
      <c r="BI418" s="211"/>
      <c r="BJ418" s="211"/>
      <c r="BK418" s="211"/>
      <c r="BL418" s="211"/>
      <c r="BM418" s="211"/>
      <c r="BN418" s="211"/>
      <c r="BO418" s="212"/>
      <c r="BP418" s="211"/>
      <c r="BQ418" s="211"/>
      <c r="BR418" s="211"/>
      <c r="BS418" s="211"/>
      <c r="BT418" s="211"/>
      <c r="BU418" s="211"/>
      <c r="BV418" s="211"/>
      <c r="BW418" s="211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</row>
    <row r="419" spans="1:85" ht="15.75" customHeight="1">
      <c r="A419" s="260"/>
      <c r="B419" s="261"/>
      <c r="C419" s="261"/>
      <c r="D419" s="261"/>
      <c r="E419" s="211"/>
      <c r="F419" s="211"/>
      <c r="G419" s="211"/>
      <c r="H419" s="211"/>
      <c r="I419" s="262"/>
      <c r="J419" s="262"/>
      <c r="K419" s="211"/>
      <c r="L419" s="263"/>
      <c r="M419" s="211"/>
      <c r="N419" s="211"/>
      <c r="O419" s="211"/>
      <c r="P419" s="211"/>
      <c r="Q419" s="211"/>
      <c r="R419" s="211"/>
      <c r="S419" s="211"/>
      <c r="T419" s="211"/>
      <c r="U419" s="264"/>
      <c r="V419" s="264"/>
      <c r="W419" s="264"/>
      <c r="X419" s="262"/>
      <c r="Y419" s="262"/>
      <c r="Z419" s="262"/>
      <c r="AA419" s="211"/>
      <c r="AB419" s="211"/>
      <c r="AC419" s="211"/>
      <c r="AD419" s="211"/>
      <c r="AE419" s="265"/>
      <c r="AF419" s="265"/>
      <c r="AG419" s="265"/>
      <c r="AH419" s="265"/>
      <c r="AI419" s="211"/>
      <c r="AJ419" s="211"/>
      <c r="AK419" s="211"/>
      <c r="AL419" s="211"/>
      <c r="AM419" s="211"/>
      <c r="AN419" s="211"/>
      <c r="AO419" s="211"/>
      <c r="AP419" s="211"/>
      <c r="AQ419" s="211"/>
      <c r="AR419" s="211"/>
      <c r="AS419" s="211"/>
      <c r="AT419" s="211"/>
      <c r="AU419" s="211"/>
      <c r="AV419" s="211"/>
      <c r="AW419" s="211"/>
      <c r="AX419" s="211"/>
      <c r="AY419" s="211"/>
      <c r="AZ419" s="211"/>
      <c r="BA419" s="211"/>
      <c r="BB419" s="211"/>
      <c r="BC419" s="211"/>
      <c r="BD419" s="211"/>
      <c r="BE419" s="211"/>
      <c r="BF419" s="211"/>
      <c r="BG419" s="211"/>
      <c r="BH419" s="211"/>
      <c r="BI419" s="211"/>
      <c r="BJ419" s="211"/>
      <c r="BK419" s="211"/>
      <c r="BL419" s="211"/>
      <c r="BM419" s="211"/>
      <c r="BN419" s="211"/>
      <c r="BO419" s="212"/>
      <c r="BP419" s="211"/>
      <c r="BQ419" s="211"/>
      <c r="BR419" s="211"/>
      <c r="BS419" s="211"/>
      <c r="BT419" s="211"/>
      <c r="BU419" s="211"/>
      <c r="BV419" s="211"/>
      <c r="BW419" s="211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</row>
    <row r="420" spans="1:85" ht="15.75" customHeight="1">
      <c r="A420" s="260"/>
      <c r="B420" s="261"/>
      <c r="C420" s="261"/>
      <c r="D420" s="261"/>
      <c r="E420" s="211"/>
      <c r="F420" s="211"/>
      <c r="G420" s="211"/>
      <c r="H420" s="211"/>
      <c r="I420" s="262"/>
      <c r="J420" s="262"/>
      <c r="K420" s="211"/>
      <c r="L420" s="263"/>
      <c r="M420" s="211"/>
      <c r="N420" s="211"/>
      <c r="O420" s="211"/>
      <c r="P420" s="211"/>
      <c r="Q420" s="211"/>
      <c r="R420" s="211"/>
      <c r="S420" s="211"/>
      <c r="T420" s="211"/>
      <c r="U420" s="264"/>
      <c r="V420" s="264"/>
      <c r="W420" s="264"/>
      <c r="X420" s="262"/>
      <c r="Y420" s="262"/>
      <c r="Z420" s="262"/>
      <c r="AA420" s="211"/>
      <c r="AB420" s="211"/>
      <c r="AC420" s="211"/>
      <c r="AD420" s="211"/>
      <c r="AE420" s="265"/>
      <c r="AF420" s="265"/>
      <c r="AG420" s="265"/>
      <c r="AH420" s="265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  <c r="BI420" s="211"/>
      <c r="BJ420" s="211"/>
      <c r="BK420" s="211"/>
      <c r="BL420" s="211"/>
      <c r="BM420" s="211"/>
      <c r="BN420" s="211"/>
      <c r="BO420" s="212"/>
      <c r="BP420" s="211"/>
      <c r="BQ420" s="211"/>
      <c r="BR420" s="211"/>
      <c r="BS420" s="211"/>
      <c r="BT420" s="211"/>
      <c r="BU420" s="211"/>
      <c r="BV420" s="211"/>
      <c r="BW420" s="211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</row>
    <row r="421" spans="1:85" ht="15.75" customHeight="1">
      <c r="A421" s="260"/>
      <c r="B421" s="261"/>
      <c r="C421" s="261"/>
      <c r="D421" s="261"/>
      <c r="E421" s="211"/>
      <c r="F421" s="211"/>
      <c r="G421" s="211"/>
      <c r="H421" s="211"/>
      <c r="I421" s="262"/>
      <c r="J421" s="262"/>
      <c r="K421" s="211"/>
      <c r="L421" s="263"/>
      <c r="M421" s="211"/>
      <c r="N421" s="211"/>
      <c r="O421" s="211"/>
      <c r="P421" s="211"/>
      <c r="Q421" s="211"/>
      <c r="R421" s="211"/>
      <c r="S421" s="211"/>
      <c r="T421" s="211"/>
      <c r="U421" s="264"/>
      <c r="V421" s="264"/>
      <c r="W421" s="264"/>
      <c r="X421" s="262"/>
      <c r="Y421" s="262"/>
      <c r="Z421" s="262"/>
      <c r="AA421" s="211"/>
      <c r="AB421" s="211"/>
      <c r="AC421" s="211"/>
      <c r="AD421" s="211"/>
      <c r="AE421" s="265"/>
      <c r="AF421" s="265"/>
      <c r="AG421" s="265"/>
      <c r="AH421" s="265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  <c r="BI421" s="211"/>
      <c r="BJ421" s="211"/>
      <c r="BK421" s="211"/>
      <c r="BL421" s="211"/>
      <c r="BM421" s="211"/>
      <c r="BN421" s="211"/>
      <c r="BO421" s="212"/>
      <c r="BP421" s="211"/>
      <c r="BQ421" s="211"/>
      <c r="BR421" s="211"/>
      <c r="BS421" s="211"/>
      <c r="BT421" s="211"/>
      <c r="BU421" s="211"/>
      <c r="BV421" s="211"/>
      <c r="BW421" s="211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</row>
    <row r="422" spans="1:85" ht="15.75" customHeight="1">
      <c r="A422" s="260"/>
      <c r="B422" s="261"/>
      <c r="C422" s="261"/>
      <c r="D422" s="261"/>
      <c r="E422" s="211"/>
      <c r="F422" s="211"/>
      <c r="G422" s="211"/>
      <c r="H422" s="211"/>
      <c r="I422" s="262"/>
      <c r="J422" s="262"/>
      <c r="K422" s="211"/>
      <c r="L422" s="263"/>
      <c r="M422" s="211"/>
      <c r="N422" s="211"/>
      <c r="O422" s="211"/>
      <c r="P422" s="211"/>
      <c r="Q422" s="211"/>
      <c r="R422" s="211"/>
      <c r="S422" s="211"/>
      <c r="T422" s="211"/>
      <c r="U422" s="264"/>
      <c r="V422" s="264"/>
      <c r="W422" s="264"/>
      <c r="X422" s="262"/>
      <c r="Y422" s="262"/>
      <c r="Z422" s="262"/>
      <c r="AA422" s="211"/>
      <c r="AB422" s="211"/>
      <c r="AC422" s="211"/>
      <c r="AD422" s="211"/>
      <c r="AE422" s="265"/>
      <c r="AF422" s="265"/>
      <c r="AG422" s="265"/>
      <c r="AH422" s="265"/>
      <c r="AI422" s="211"/>
      <c r="AJ422" s="211"/>
      <c r="AK422" s="211"/>
      <c r="AL422" s="211"/>
      <c r="AM422" s="211"/>
      <c r="AN422" s="211"/>
      <c r="AO422" s="211"/>
      <c r="AP422" s="211"/>
      <c r="AQ422" s="211"/>
      <c r="AR422" s="211"/>
      <c r="AS422" s="211"/>
      <c r="AT422" s="211"/>
      <c r="AU422" s="211"/>
      <c r="AV422" s="211"/>
      <c r="AW422" s="211"/>
      <c r="AX422" s="211"/>
      <c r="AY422" s="211"/>
      <c r="AZ422" s="211"/>
      <c r="BA422" s="211"/>
      <c r="BB422" s="211"/>
      <c r="BC422" s="211"/>
      <c r="BD422" s="211"/>
      <c r="BE422" s="211"/>
      <c r="BF422" s="211"/>
      <c r="BG422" s="211"/>
      <c r="BH422" s="211"/>
      <c r="BI422" s="211"/>
      <c r="BJ422" s="211"/>
      <c r="BK422" s="211"/>
      <c r="BL422" s="211"/>
      <c r="BM422" s="211"/>
      <c r="BN422" s="211"/>
      <c r="BO422" s="212"/>
      <c r="BP422" s="211"/>
      <c r="BQ422" s="211"/>
      <c r="BR422" s="211"/>
      <c r="BS422" s="211"/>
      <c r="BT422" s="211"/>
      <c r="BU422" s="211"/>
      <c r="BV422" s="211"/>
      <c r="BW422" s="211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</row>
    <row r="423" spans="1:85" ht="15.75" customHeight="1">
      <c r="A423" s="260"/>
      <c r="B423" s="261"/>
      <c r="C423" s="261"/>
      <c r="D423" s="261"/>
      <c r="E423" s="211"/>
      <c r="F423" s="211"/>
      <c r="G423" s="211"/>
      <c r="H423" s="211"/>
      <c r="I423" s="262"/>
      <c r="J423" s="262"/>
      <c r="K423" s="211"/>
      <c r="L423" s="263"/>
      <c r="M423" s="211"/>
      <c r="N423" s="211"/>
      <c r="O423" s="211"/>
      <c r="P423" s="211"/>
      <c r="Q423" s="211"/>
      <c r="R423" s="211"/>
      <c r="S423" s="211"/>
      <c r="T423" s="211"/>
      <c r="U423" s="264"/>
      <c r="V423" s="264"/>
      <c r="W423" s="264"/>
      <c r="X423" s="262"/>
      <c r="Y423" s="262"/>
      <c r="Z423" s="262"/>
      <c r="AA423" s="211"/>
      <c r="AB423" s="211"/>
      <c r="AC423" s="211"/>
      <c r="AD423" s="211"/>
      <c r="AE423" s="265"/>
      <c r="AF423" s="265"/>
      <c r="AG423" s="265"/>
      <c r="AH423" s="265"/>
      <c r="AI423" s="211"/>
      <c r="AJ423" s="211"/>
      <c r="AK423" s="211"/>
      <c r="AL423" s="211"/>
      <c r="AM423" s="211"/>
      <c r="AN423" s="211"/>
      <c r="AO423" s="211"/>
      <c r="AP423" s="211"/>
      <c r="AQ423" s="211"/>
      <c r="AR423" s="211"/>
      <c r="AS423" s="211"/>
      <c r="AT423" s="211"/>
      <c r="AU423" s="211"/>
      <c r="AV423" s="211"/>
      <c r="AW423" s="211"/>
      <c r="AX423" s="211"/>
      <c r="AY423" s="211"/>
      <c r="AZ423" s="211"/>
      <c r="BA423" s="211"/>
      <c r="BB423" s="211"/>
      <c r="BC423" s="211"/>
      <c r="BD423" s="211"/>
      <c r="BE423" s="211"/>
      <c r="BF423" s="211"/>
      <c r="BG423" s="211"/>
      <c r="BH423" s="211"/>
      <c r="BI423" s="211"/>
      <c r="BJ423" s="211"/>
      <c r="BK423" s="211"/>
      <c r="BL423" s="211"/>
      <c r="BM423" s="211"/>
      <c r="BN423" s="211"/>
      <c r="BO423" s="212"/>
      <c r="BP423" s="211"/>
      <c r="BQ423" s="211"/>
      <c r="BR423" s="211"/>
      <c r="BS423" s="211"/>
      <c r="BT423" s="211"/>
      <c r="BU423" s="211"/>
      <c r="BV423" s="211"/>
      <c r="BW423" s="211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</row>
    <row r="424" spans="1:85" ht="15.75" customHeight="1">
      <c r="A424" s="260"/>
      <c r="B424" s="261"/>
      <c r="C424" s="261"/>
      <c r="D424" s="261"/>
      <c r="E424" s="211"/>
      <c r="F424" s="211"/>
      <c r="G424" s="211"/>
      <c r="H424" s="211"/>
      <c r="I424" s="262"/>
      <c r="J424" s="262"/>
      <c r="K424" s="211"/>
      <c r="L424" s="263"/>
      <c r="M424" s="211"/>
      <c r="N424" s="211"/>
      <c r="O424" s="211"/>
      <c r="P424" s="211"/>
      <c r="Q424" s="211"/>
      <c r="R424" s="211"/>
      <c r="S424" s="211"/>
      <c r="T424" s="211"/>
      <c r="U424" s="264"/>
      <c r="V424" s="264"/>
      <c r="W424" s="264"/>
      <c r="X424" s="262"/>
      <c r="Y424" s="262"/>
      <c r="Z424" s="262"/>
      <c r="AA424" s="211"/>
      <c r="AB424" s="211"/>
      <c r="AC424" s="211"/>
      <c r="AD424" s="211"/>
      <c r="AE424" s="265"/>
      <c r="AF424" s="265"/>
      <c r="AG424" s="265"/>
      <c r="AH424" s="265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1"/>
      <c r="BD424" s="211"/>
      <c r="BE424" s="211"/>
      <c r="BF424" s="211"/>
      <c r="BG424" s="211"/>
      <c r="BH424" s="211"/>
      <c r="BI424" s="211"/>
      <c r="BJ424" s="211"/>
      <c r="BK424" s="211"/>
      <c r="BL424" s="211"/>
      <c r="BM424" s="211"/>
      <c r="BN424" s="211"/>
      <c r="BO424" s="212"/>
      <c r="BP424" s="211"/>
      <c r="BQ424" s="211"/>
      <c r="BR424" s="211"/>
      <c r="BS424" s="211"/>
      <c r="BT424" s="211"/>
      <c r="BU424" s="211"/>
      <c r="BV424" s="211"/>
      <c r="BW424" s="211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</row>
    <row r="425" spans="1:85" ht="15.75" customHeight="1">
      <c r="A425" s="260"/>
      <c r="B425" s="261"/>
      <c r="C425" s="261"/>
      <c r="D425" s="261"/>
      <c r="E425" s="211"/>
      <c r="F425" s="211"/>
      <c r="G425" s="211"/>
      <c r="H425" s="211"/>
      <c r="I425" s="262"/>
      <c r="J425" s="262"/>
      <c r="K425" s="211"/>
      <c r="L425" s="263"/>
      <c r="M425" s="211"/>
      <c r="N425" s="211"/>
      <c r="O425" s="211"/>
      <c r="P425" s="211"/>
      <c r="Q425" s="211"/>
      <c r="R425" s="211"/>
      <c r="S425" s="211"/>
      <c r="T425" s="211"/>
      <c r="U425" s="264"/>
      <c r="V425" s="264"/>
      <c r="W425" s="264"/>
      <c r="X425" s="262"/>
      <c r="Y425" s="262"/>
      <c r="Z425" s="262"/>
      <c r="AA425" s="211"/>
      <c r="AB425" s="211"/>
      <c r="AC425" s="211"/>
      <c r="AD425" s="211"/>
      <c r="AE425" s="265"/>
      <c r="AF425" s="265"/>
      <c r="AG425" s="265"/>
      <c r="AH425" s="265"/>
      <c r="AI425" s="211"/>
      <c r="AJ425" s="211"/>
      <c r="AK425" s="211"/>
      <c r="AL425" s="211"/>
      <c r="AM425" s="211"/>
      <c r="AN425" s="211"/>
      <c r="AO425" s="211"/>
      <c r="AP425" s="211"/>
      <c r="AQ425" s="211"/>
      <c r="AR425" s="211"/>
      <c r="AS425" s="211"/>
      <c r="AT425" s="211"/>
      <c r="AU425" s="211"/>
      <c r="AV425" s="211"/>
      <c r="AW425" s="211"/>
      <c r="AX425" s="211"/>
      <c r="AY425" s="211"/>
      <c r="AZ425" s="211"/>
      <c r="BA425" s="211"/>
      <c r="BB425" s="211"/>
      <c r="BC425" s="211"/>
      <c r="BD425" s="211"/>
      <c r="BE425" s="211"/>
      <c r="BF425" s="211"/>
      <c r="BG425" s="211"/>
      <c r="BH425" s="211"/>
      <c r="BI425" s="211"/>
      <c r="BJ425" s="211"/>
      <c r="BK425" s="211"/>
      <c r="BL425" s="211"/>
      <c r="BM425" s="211"/>
      <c r="BN425" s="211"/>
      <c r="BO425" s="212"/>
      <c r="BP425" s="211"/>
      <c r="BQ425" s="211"/>
      <c r="BR425" s="211"/>
      <c r="BS425" s="211"/>
      <c r="BT425" s="211"/>
      <c r="BU425" s="211"/>
      <c r="BV425" s="211"/>
      <c r="BW425" s="211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</row>
    <row r="426" spans="1:85" ht="15.75" customHeight="1">
      <c r="A426" s="260"/>
      <c r="B426" s="261"/>
      <c r="C426" s="261"/>
      <c r="D426" s="261"/>
      <c r="E426" s="211"/>
      <c r="F426" s="211"/>
      <c r="G426" s="211"/>
      <c r="H426" s="211"/>
      <c r="I426" s="262"/>
      <c r="J426" s="262"/>
      <c r="K426" s="211"/>
      <c r="L426" s="263"/>
      <c r="M426" s="211"/>
      <c r="N426" s="211"/>
      <c r="O426" s="211"/>
      <c r="P426" s="211"/>
      <c r="Q426" s="211"/>
      <c r="R426" s="211"/>
      <c r="S426" s="211"/>
      <c r="T426" s="211"/>
      <c r="U426" s="264"/>
      <c r="V426" s="264"/>
      <c r="W426" s="264"/>
      <c r="X426" s="262"/>
      <c r="Y426" s="262"/>
      <c r="Z426" s="262"/>
      <c r="AA426" s="211"/>
      <c r="AB426" s="211"/>
      <c r="AC426" s="211"/>
      <c r="AD426" s="211"/>
      <c r="AE426" s="265"/>
      <c r="AF426" s="265"/>
      <c r="AG426" s="265"/>
      <c r="AH426" s="265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211"/>
      <c r="BN426" s="211"/>
      <c r="BO426" s="212"/>
      <c r="BP426" s="211"/>
      <c r="BQ426" s="211"/>
      <c r="BR426" s="211"/>
      <c r="BS426" s="211"/>
      <c r="BT426" s="211"/>
      <c r="BU426" s="211"/>
      <c r="BV426" s="211"/>
      <c r="BW426" s="211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</row>
    <row r="427" spans="1:85" ht="15.75" customHeight="1">
      <c r="A427" s="260"/>
      <c r="B427" s="261"/>
      <c r="C427" s="261"/>
      <c r="D427" s="261"/>
      <c r="E427" s="211"/>
      <c r="F427" s="211"/>
      <c r="G427" s="211"/>
      <c r="H427" s="211"/>
      <c r="I427" s="262"/>
      <c r="J427" s="262"/>
      <c r="K427" s="211"/>
      <c r="L427" s="263"/>
      <c r="M427" s="211"/>
      <c r="N427" s="211"/>
      <c r="O427" s="211"/>
      <c r="P427" s="211"/>
      <c r="Q427" s="211"/>
      <c r="R427" s="211"/>
      <c r="S427" s="211"/>
      <c r="T427" s="211"/>
      <c r="U427" s="264"/>
      <c r="V427" s="264"/>
      <c r="W427" s="264"/>
      <c r="X427" s="262"/>
      <c r="Y427" s="262"/>
      <c r="Z427" s="262"/>
      <c r="AA427" s="211"/>
      <c r="AB427" s="211"/>
      <c r="AC427" s="211"/>
      <c r="AD427" s="211"/>
      <c r="AE427" s="265"/>
      <c r="AF427" s="265"/>
      <c r="AG427" s="265"/>
      <c r="AH427" s="265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211"/>
      <c r="BN427" s="211"/>
      <c r="BO427" s="212"/>
      <c r="BP427" s="211"/>
      <c r="BQ427" s="211"/>
      <c r="BR427" s="211"/>
      <c r="BS427" s="211"/>
      <c r="BT427" s="211"/>
      <c r="BU427" s="211"/>
      <c r="BV427" s="211"/>
      <c r="BW427" s="211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</row>
    <row r="428" spans="1:85" ht="15.75" customHeight="1">
      <c r="A428" s="260"/>
      <c r="B428" s="261"/>
      <c r="C428" s="261"/>
      <c r="D428" s="261"/>
      <c r="E428" s="211"/>
      <c r="F428" s="211"/>
      <c r="G428" s="211"/>
      <c r="H428" s="211"/>
      <c r="I428" s="262"/>
      <c r="J428" s="262"/>
      <c r="K428" s="211"/>
      <c r="L428" s="263"/>
      <c r="M428" s="211"/>
      <c r="N428" s="211"/>
      <c r="O428" s="211"/>
      <c r="P428" s="211"/>
      <c r="Q428" s="211"/>
      <c r="R428" s="211"/>
      <c r="S428" s="211"/>
      <c r="T428" s="211"/>
      <c r="U428" s="264"/>
      <c r="V428" s="264"/>
      <c r="W428" s="264"/>
      <c r="X428" s="262"/>
      <c r="Y428" s="262"/>
      <c r="Z428" s="262"/>
      <c r="AA428" s="211"/>
      <c r="AB428" s="211"/>
      <c r="AC428" s="211"/>
      <c r="AD428" s="211"/>
      <c r="AE428" s="265"/>
      <c r="AF428" s="265"/>
      <c r="AG428" s="265"/>
      <c r="AH428" s="265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211"/>
      <c r="BN428" s="211"/>
      <c r="BO428" s="212"/>
      <c r="BP428" s="211"/>
      <c r="BQ428" s="211"/>
      <c r="BR428" s="211"/>
      <c r="BS428" s="211"/>
      <c r="BT428" s="211"/>
      <c r="BU428" s="211"/>
      <c r="BV428" s="211"/>
      <c r="BW428" s="211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</row>
    <row r="429" spans="1:85" ht="15.75" customHeight="1">
      <c r="A429" s="260"/>
      <c r="B429" s="261"/>
      <c r="C429" s="261"/>
      <c r="D429" s="261"/>
      <c r="E429" s="211"/>
      <c r="F429" s="211"/>
      <c r="G429" s="211"/>
      <c r="H429" s="211"/>
      <c r="I429" s="262"/>
      <c r="J429" s="262"/>
      <c r="K429" s="211"/>
      <c r="L429" s="263"/>
      <c r="M429" s="211"/>
      <c r="N429" s="211"/>
      <c r="O429" s="211"/>
      <c r="P429" s="211"/>
      <c r="Q429" s="211"/>
      <c r="R429" s="211"/>
      <c r="S429" s="211"/>
      <c r="T429" s="211"/>
      <c r="U429" s="264"/>
      <c r="V429" s="264"/>
      <c r="W429" s="264"/>
      <c r="X429" s="262"/>
      <c r="Y429" s="262"/>
      <c r="Z429" s="262"/>
      <c r="AA429" s="211"/>
      <c r="AB429" s="211"/>
      <c r="AC429" s="211"/>
      <c r="AD429" s="211"/>
      <c r="AE429" s="265"/>
      <c r="AF429" s="265"/>
      <c r="AG429" s="265"/>
      <c r="AH429" s="265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11"/>
      <c r="AT429" s="211"/>
      <c r="AU429" s="211"/>
      <c r="AV429" s="211"/>
      <c r="AW429" s="211"/>
      <c r="AX429" s="211"/>
      <c r="AY429" s="211"/>
      <c r="AZ429" s="211"/>
      <c r="BA429" s="211"/>
      <c r="BB429" s="211"/>
      <c r="BC429" s="211"/>
      <c r="BD429" s="211"/>
      <c r="BE429" s="211"/>
      <c r="BF429" s="211"/>
      <c r="BG429" s="211"/>
      <c r="BH429" s="211"/>
      <c r="BI429" s="211"/>
      <c r="BJ429" s="211"/>
      <c r="BK429" s="211"/>
      <c r="BL429" s="211"/>
      <c r="BM429" s="211"/>
      <c r="BN429" s="211"/>
      <c r="BO429" s="212"/>
      <c r="BP429" s="211"/>
      <c r="BQ429" s="211"/>
      <c r="BR429" s="211"/>
      <c r="BS429" s="211"/>
      <c r="BT429" s="211"/>
      <c r="BU429" s="211"/>
      <c r="BV429" s="211"/>
      <c r="BW429" s="211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</row>
    <row r="430" spans="1:85" ht="15.75" customHeight="1">
      <c r="A430" s="260"/>
      <c r="B430" s="261"/>
      <c r="C430" s="261"/>
      <c r="D430" s="261"/>
      <c r="E430" s="211"/>
      <c r="F430" s="211"/>
      <c r="G430" s="211"/>
      <c r="H430" s="211"/>
      <c r="I430" s="262"/>
      <c r="J430" s="262"/>
      <c r="K430" s="211"/>
      <c r="L430" s="263"/>
      <c r="M430" s="211"/>
      <c r="N430" s="211"/>
      <c r="O430" s="211"/>
      <c r="P430" s="211"/>
      <c r="Q430" s="211"/>
      <c r="R430" s="211"/>
      <c r="S430" s="211"/>
      <c r="T430" s="211"/>
      <c r="U430" s="264"/>
      <c r="V430" s="264"/>
      <c r="W430" s="264"/>
      <c r="X430" s="262"/>
      <c r="Y430" s="262"/>
      <c r="Z430" s="262"/>
      <c r="AA430" s="211"/>
      <c r="AB430" s="211"/>
      <c r="AC430" s="211"/>
      <c r="AD430" s="211"/>
      <c r="AE430" s="265"/>
      <c r="AF430" s="265"/>
      <c r="AG430" s="265"/>
      <c r="AH430" s="265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1"/>
      <c r="BD430" s="211"/>
      <c r="BE430" s="211"/>
      <c r="BF430" s="211"/>
      <c r="BG430" s="211"/>
      <c r="BH430" s="211"/>
      <c r="BI430" s="211"/>
      <c r="BJ430" s="211"/>
      <c r="BK430" s="211"/>
      <c r="BL430" s="211"/>
      <c r="BM430" s="211"/>
      <c r="BN430" s="211"/>
      <c r="BO430" s="212"/>
      <c r="BP430" s="211"/>
      <c r="BQ430" s="211"/>
      <c r="BR430" s="211"/>
      <c r="BS430" s="211"/>
      <c r="BT430" s="211"/>
      <c r="BU430" s="211"/>
      <c r="BV430" s="211"/>
      <c r="BW430" s="211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</row>
    <row r="431" spans="1:85" ht="15.75" customHeight="1">
      <c r="A431" s="260"/>
      <c r="B431" s="261"/>
      <c r="C431" s="261"/>
      <c r="D431" s="261"/>
      <c r="E431" s="211"/>
      <c r="F431" s="211"/>
      <c r="G431" s="211"/>
      <c r="H431" s="211"/>
      <c r="I431" s="262"/>
      <c r="J431" s="262"/>
      <c r="K431" s="211"/>
      <c r="L431" s="263"/>
      <c r="M431" s="211"/>
      <c r="N431" s="211"/>
      <c r="O431" s="211"/>
      <c r="P431" s="211"/>
      <c r="Q431" s="211"/>
      <c r="R431" s="211"/>
      <c r="S431" s="211"/>
      <c r="T431" s="211"/>
      <c r="U431" s="264"/>
      <c r="V431" s="264"/>
      <c r="W431" s="264"/>
      <c r="X431" s="262"/>
      <c r="Y431" s="262"/>
      <c r="Z431" s="262"/>
      <c r="AA431" s="211"/>
      <c r="AB431" s="211"/>
      <c r="AC431" s="211"/>
      <c r="AD431" s="211"/>
      <c r="AE431" s="265"/>
      <c r="AF431" s="265"/>
      <c r="AG431" s="265"/>
      <c r="AH431" s="265"/>
      <c r="AI431" s="211"/>
      <c r="AJ431" s="211"/>
      <c r="AK431" s="211"/>
      <c r="AL431" s="211"/>
      <c r="AM431" s="211"/>
      <c r="AN431" s="211"/>
      <c r="AO431" s="211"/>
      <c r="AP431" s="211"/>
      <c r="AQ431" s="211"/>
      <c r="AR431" s="211"/>
      <c r="AS431" s="211"/>
      <c r="AT431" s="211"/>
      <c r="AU431" s="211"/>
      <c r="AV431" s="211"/>
      <c r="AW431" s="211"/>
      <c r="AX431" s="211"/>
      <c r="AY431" s="211"/>
      <c r="AZ431" s="211"/>
      <c r="BA431" s="211"/>
      <c r="BB431" s="211"/>
      <c r="BC431" s="211"/>
      <c r="BD431" s="211"/>
      <c r="BE431" s="211"/>
      <c r="BF431" s="211"/>
      <c r="BG431" s="211"/>
      <c r="BH431" s="211"/>
      <c r="BI431" s="211"/>
      <c r="BJ431" s="211"/>
      <c r="BK431" s="211"/>
      <c r="BL431" s="211"/>
      <c r="BM431" s="211"/>
      <c r="BN431" s="211"/>
      <c r="BO431" s="212"/>
      <c r="BP431" s="211"/>
      <c r="BQ431" s="211"/>
      <c r="BR431" s="211"/>
      <c r="BS431" s="211"/>
      <c r="BT431" s="211"/>
      <c r="BU431" s="211"/>
      <c r="BV431" s="211"/>
      <c r="BW431" s="211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</row>
    <row r="432" spans="1:85" ht="15.75" customHeight="1">
      <c r="A432" s="260"/>
      <c r="B432" s="261"/>
      <c r="C432" s="261"/>
      <c r="D432" s="261"/>
      <c r="E432" s="211"/>
      <c r="F432" s="211"/>
      <c r="G432" s="211"/>
      <c r="H432" s="211"/>
      <c r="I432" s="262"/>
      <c r="J432" s="262"/>
      <c r="K432" s="211"/>
      <c r="L432" s="263"/>
      <c r="M432" s="211"/>
      <c r="N432" s="211"/>
      <c r="O432" s="211"/>
      <c r="P432" s="211"/>
      <c r="Q432" s="211"/>
      <c r="R432" s="211"/>
      <c r="S432" s="211"/>
      <c r="T432" s="211"/>
      <c r="U432" s="264"/>
      <c r="V432" s="264"/>
      <c r="W432" s="264"/>
      <c r="X432" s="262"/>
      <c r="Y432" s="262"/>
      <c r="Z432" s="262"/>
      <c r="AA432" s="211"/>
      <c r="AB432" s="211"/>
      <c r="AC432" s="211"/>
      <c r="AD432" s="211"/>
      <c r="AE432" s="265"/>
      <c r="AF432" s="265"/>
      <c r="AG432" s="265"/>
      <c r="AH432" s="265"/>
      <c r="AI432" s="211"/>
      <c r="AJ432" s="211"/>
      <c r="AK432" s="211"/>
      <c r="AL432" s="211"/>
      <c r="AM432" s="211"/>
      <c r="AN432" s="211"/>
      <c r="AO432" s="211"/>
      <c r="AP432" s="211"/>
      <c r="AQ432" s="211"/>
      <c r="AR432" s="211"/>
      <c r="AS432" s="211"/>
      <c r="AT432" s="211"/>
      <c r="AU432" s="211"/>
      <c r="AV432" s="211"/>
      <c r="AW432" s="211"/>
      <c r="AX432" s="211"/>
      <c r="AY432" s="211"/>
      <c r="AZ432" s="211"/>
      <c r="BA432" s="211"/>
      <c r="BB432" s="211"/>
      <c r="BC432" s="211"/>
      <c r="BD432" s="211"/>
      <c r="BE432" s="211"/>
      <c r="BF432" s="211"/>
      <c r="BG432" s="211"/>
      <c r="BH432" s="211"/>
      <c r="BI432" s="211"/>
      <c r="BJ432" s="211"/>
      <c r="BK432" s="211"/>
      <c r="BL432" s="211"/>
      <c r="BM432" s="211"/>
      <c r="BN432" s="211"/>
      <c r="BO432" s="212"/>
      <c r="BP432" s="211"/>
      <c r="BQ432" s="211"/>
      <c r="BR432" s="211"/>
      <c r="BS432" s="211"/>
      <c r="BT432" s="211"/>
      <c r="BU432" s="211"/>
      <c r="BV432" s="211"/>
      <c r="BW432" s="211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</row>
    <row r="433" spans="1:85" ht="15.75" customHeight="1">
      <c r="A433" s="260"/>
      <c r="B433" s="261"/>
      <c r="C433" s="261"/>
      <c r="D433" s="261"/>
      <c r="E433" s="211"/>
      <c r="F433" s="211"/>
      <c r="G433" s="211"/>
      <c r="H433" s="211"/>
      <c r="I433" s="262"/>
      <c r="J433" s="262"/>
      <c r="K433" s="211"/>
      <c r="L433" s="263"/>
      <c r="M433" s="211"/>
      <c r="N433" s="211"/>
      <c r="O433" s="211"/>
      <c r="P433" s="211"/>
      <c r="Q433" s="211"/>
      <c r="R433" s="211"/>
      <c r="S433" s="211"/>
      <c r="T433" s="211"/>
      <c r="U433" s="264"/>
      <c r="V433" s="264"/>
      <c r="W433" s="264"/>
      <c r="X433" s="262"/>
      <c r="Y433" s="262"/>
      <c r="Z433" s="262"/>
      <c r="AA433" s="211"/>
      <c r="AB433" s="211"/>
      <c r="AC433" s="211"/>
      <c r="AD433" s="211"/>
      <c r="AE433" s="265"/>
      <c r="AF433" s="265"/>
      <c r="AG433" s="265"/>
      <c r="AH433" s="265"/>
      <c r="AI433" s="211"/>
      <c r="AJ433" s="211"/>
      <c r="AK433" s="211"/>
      <c r="AL433" s="211"/>
      <c r="AM433" s="211"/>
      <c r="AN433" s="211"/>
      <c r="AO433" s="211"/>
      <c r="AP433" s="211"/>
      <c r="AQ433" s="211"/>
      <c r="AR433" s="211"/>
      <c r="AS433" s="211"/>
      <c r="AT433" s="211"/>
      <c r="AU433" s="211"/>
      <c r="AV433" s="211"/>
      <c r="AW433" s="211"/>
      <c r="AX433" s="211"/>
      <c r="AY433" s="211"/>
      <c r="AZ433" s="211"/>
      <c r="BA433" s="211"/>
      <c r="BB433" s="211"/>
      <c r="BC433" s="211"/>
      <c r="BD433" s="211"/>
      <c r="BE433" s="211"/>
      <c r="BF433" s="211"/>
      <c r="BG433" s="211"/>
      <c r="BH433" s="211"/>
      <c r="BI433" s="211"/>
      <c r="BJ433" s="211"/>
      <c r="BK433" s="211"/>
      <c r="BL433" s="211"/>
      <c r="BM433" s="211"/>
      <c r="BN433" s="211"/>
      <c r="BO433" s="212"/>
      <c r="BP433" s="211"/>
      <c r="BQ433" s="211"/>
      <c r="BR433" s="211"/>
      <c r="BS433" s="211"/>
      <c r="BT433" s="211"/>
      <c r="BU433" s="211"/>
      <c r="BV433" s="211"/>
      <c r="BW433" s="211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</row>
    <row r="434" spans="1:85" ht="15.75" customHeight="1">
      <c r="A434" s="260"/>
      <c r="B434" s="261"/>
      <c r="C434" s="261"/>
      <c r="D434" s="261"/>
      <c r="E434" s="211"/>
      <c r="F434" s="211"/>
      <c r="G434" s="211"/>
      <c r="H434" s="211"/>
      <c r="I434" s="262"/>
      <c r="J434" s="262"/>
      <c r="K434" s="211"/>
      <c r="L434" s="263"/>
      <c r="M434" s="211"/>
      <c r="N434" s="211"/>
      <c r="O434" s="211"/>
      <c r="P434" s="211"/>
      <c r="Q434" s="211"/>
      <c r="R434" s="211"/>
      <c r="S434" s="211"/>
      <c r="T434" s="211"/>
      <c r="U434" s="264"/>
      <c r="V434" s="264"/>
      <c r="W434" s="264"/>
      <c r="X434" s="262"/>
      <c r="Y434" s="262"/>
      <c r="Z434" s="262"/>
      <c r="AA434" s="211"/>
      <c r="AB434" s="211"/>
      <c r="AC434" s="211"/>
      <c r="AD434" s="211"/>
      <c r="AE434" s="265"/>
      <c r="AF434" s="265"/>
      <c r="AG434" s="265"/>
      <c r="AH434" s="265"/>
      <c r="AI434" s="211"/>
      <c r="AJ434" s="211"/>
      <c r="AK434" s="211"/>
      <c r="AL434" s="211"/>
      <c r="AM434" s="211"/>
      <c r="AN434" s="211"/>
      <c r="AO434" s="211"/>
      <c r="AP434" s="211"/>
      <c r="AQ434" s="211"/>
      <c r="AR434" s="211"/>
      <c r="AS434" s="211"/>
      <c r="AT434" s="211"/>
      <c r="AU434" s="211"/>
      <c r="AV434" s="211"/>
      <c r="AW434" s="211"/>
      <c r="AX434" s="211"/>
      <c r="AY434" s="211"/>
      <c r="AZ434" s="211"/>
      <c r="BA434" s="211"/>
      <c r="BB434" s="211"/>
      <c r="BC434" s="211"/>
      <c r="BD434" s="211"/>
      <c r="BE434" s="211"/>
      <c r="BF434" s="211"/>
      <c r="BG434" s="211"/>
      <c r="BH434" s="211"/>
      <c r="BI434" s="211"/>
      <c r="BJ434" s="211"/>
      <c r="BK434" s="211"/>
      <c r="BL434" s="211"/>
      <c r="BM434" s="211"/>
      <c r="BN434" s="211"/>
      <c r="BO434" s="212"/>
      <c r="BP434" s="211"/>
      <c r="BQ434" s="211"/>
      <c r="BR434" s="211"/>
      <c r="BS434" s="211"/>
      <c r="BT434" s="211"/>
      <c r="BU434" s="211"/>
      <c r="BV434" s="211"/>
      <c r="BW434" s="211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</row>
    <row r="435" spans="1:85" ht="15.75" customHeight="1">
      <c r="A435" s="260"/>
      <c r="B435" s="261"/>
      <c r="C435" s="261"/>
      <c r="D435" s="261"/>
      <c r="E435" s="211"/>
      <c r="F435" s="211"/>
      <c r="G435" s="211"/>
      <c r="H435" s="211"/>
      <c r="I435" s="262"/>
      <c r="J435" s="262"/>
      <c r="K435" s="211"/>
      <c r="L435" s="263"/>
      <c r="M435" s="211"/>
      <c r="N435" s="211"/>
      <c r="O435" s="211"/>
      <c r="P435" s="211"/>
      <c r="Q435" s="211"/>
      <c r="R435" s="211"/>
      <c r="S435" s="211"/>
      <c r="T435" s="211"/>
      <c r="U435" s="264"/>
      <c r="V435" s="264"/>
      <c r="W435" s="264"/>
      <c r="X435" s="262"/>
      <c r="Y435" s="262"/>
      <c r="Z435" s="262"/>
      <c r="AA435" s="211"/>
      <c r="AB435" s="211"/>
      <c r="AC435" s="211"/>
      <c r="AD435" s="211"/>
      <c r="AE435" s="265"/>
      <c r="AF435" s="265"/>
      <c r="AG435" s="265"/>
      <c r="AH435" s="265"/>
      <c r="AI435" s="211"/>
      <c r="AJ435" s="211"/>
      <c r="AK435" s="211"/>
      <c r="AL435" s="211"/>
      <c r="AM435" s="211"/>
      <c r="AN435" s="211"/>
      <c r="AO435" s="211"/>
      <c r="AP435" s="211"/>
      <c r="AQ435" s="211"/>
      <c r="AR435" s="211"/>
      <c r="AS435" s="211"/>
      <c r="AT435" s="211"/>
      <c r="AU435" s="211"/>
      <c r="AV435" s="211"/>
      <c r="AW435" s="211"/>
      <c r="AX435" s="211"/>
      <c r="AY435" s="211"/>
      <c r="AZ435" s="211"/>
      <c r="BA435" s="211"/>
      <c r="BB435" s="211"/>
      <c r="BC435" s="211"/>
      <c r="BD435" s="211"/>
      <c r="BE435" s="211"/>
      <c r="BF435" s="211"/>
      <c r="BG435" s="211"/>
      <c r="BH435" s="211"/>
      <c r="BI435" s="211"/>
      <c r="BJ435" s="211"/>
      <c r="BK435" s="211"/>
      <c r="BL435" s="211"/>
      <c r="BM435" s="211"/>
      <c r="BN435" s="211"/>
      <c r="BO435" s="212"/>
      <c r="BP435" s="211"/>
      <c r="BQ435" s="211"/>
      <c r="BR435" s="211"/>
      <c r="BS435" s="211"/>
      <c r="BT435" s="211"/>
      <c r="BU435" s="211"/>
      <c r="BV435" s="211"/>
      <c r="BW435" s="211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</row>
    <row r="436" spans="1:85" ht="15.75" customHeight="1">
      <c r="A436" s="260"/>
      <c r="B436" s="261"/>
      <c r="C436" s="261"/>
      <c r="D436" s="261"/>
      <c r="E436" s="211"/>
      <c r="F436" s="211"/>
      <c r="G436" s="211"/>
      <c r="H436" s="211"/>
      <c r="I436" s="262"/>
      <c r="J436" s="262"/>
      <c r="K436" s="211"/>
      <c r="L436" s="263"/>
      <c r="M436" s="211"/>
      <c r="N436" s="211"/>
      <c r="O436" s="211"/>
      <c r="P436" s="211"/>
      <c r="Q436" s="211"/>
      <c r="R436" s="211"/>
      <c r="S436" s="211"/>
      <c r="T436" s="211"/>
      <c r="U436" s="264"/>
      <c r="V436" s="264"/>
      <c r="W436" s="264"/>
      <c r="X436" s="262"/>
      <c r="Y436" s="262"/>
      <c r="Z436" s="262"/>
      <c r="AA436" s="211"/>
      <c r="AB436" s="211"/>
      <c r="AC436" s="211"/>
      <c r="AD436" s="211"/>
      <c r="AE436" s="265"/>
      <c r="AF436" s="265"/>
      <c r="AG436" s="265"/>
      <c r="AH436" s="265"/>
      <c r="AI436" s="211"/>
      <c r="AJ436" s="211"/>
      <c r="AK436" s="211"/>
      <c r="AL436" s="211"/>
      <c r="AM436" s="211"/>
      <c r="AN436" s="211"/>
      <c r="AO436" s="211"/>
      <c r="AP436" s="211"/>
      <c r="AQ436" s="211"/>
      <c r="AR436" s="211"/>
      <c r="AS436" s="211"/>
      <c r="AT436" s="211"/>
      <c r="AU436" s="211"/>
      <c r="AV436" s="211"/>
      <c r="AW436" s="211"/>
      <c r="AX436" s="211"/>
      <c r="AY436" s="211"/>
      <c r="AZ436" s="211"/>
      <c r="BA436" s="211"/>
      <c r="BB436" s="211"/>
      <c r="BC436" s="211"/>
      <c r="BD436" s="211"/>
      <c r="BE436" s="211"/>
      <c r="BF436" s="211"/>
      <c r="BG436" s="211"/>
      <c r="BH436" s="211"/>
      <c r="BI436" s="211"/>
      <c r="BJ436" s="211"/>
      <c r="BK436" s="211"/>
      <c r="BL436" s="211"/>
      <c r="BM436" s="211"/>
      <c r="BN436" s="211"/>
      <c r="BO436" s="212"/>
      <c r="BP436" s="211"/>
      <c r="BQ436" s="211"/>
      <c r="BR436" s="211"/>
      <c r="BS436" s="211"/>
      <c r="BT436" s="211"/>
      <c r="BU436" s="211"/>
      <c r="BV436" s="211"/>
      <c r="BW436" s="211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</row>
    <row r="437" spans="1:85" ht="15.75" customHeight="1">
      <c r="A437" s="260"/>
      <c r="B437" s="261"/>
      <c r="C437" s="261"/>
      <c r="D437" s="261"/>
      <c r="E437" s="211"/>
      <c r="F437" s="211"/>
      <c r="G437" s="211"/>
      <c r="H437" s="211"/>
      <c r="I437" s="262"/>
      <c r="J437" s="262"/>
      <c r="K437" s="211"/>
      <c r="L437" s="263"/>
      <c r="M437" s="211"/>
      <c r="N437" s="211"/>
      <c r="O437" s="211"/>
      <c r="P437" s="211"/>
      <c r="Q437" s="211"/>
      <c r="R437" s="211"/>
      <c r="S437" s="211"/>
      <c r="T437" s="211"/>
      <c r="U437" s="264"/>
      <c r="V437" s="264"/>
      <c r="W437" s="264"/>
      <c r="X437" s="262"/>
      <c r="Y437" s="262"/>
      <c r="Z437" s="262"/>
      <c r="AA437" s="211"/>
      <c r="AB437" s="211"/>
      <c r="AC437" s="211"/>
      <c r="AD437" s="211"/>
      <c r="AE437" s="265"/>
      <c r="AF437" s="265"/>
      <c r="AG437" s="265"/>
      <c r="AH437" s="265"/>
      <c r="AI437" s="211"/>
      <c r="AJ437" s="211"/>
      <c r="AK437" s="211"/>
      <c r="AL437" s="211"/>
      <c r="AM437" s="211"/>
      <c r="AN437" s="211"/>
      <c r="AO437" s="211"/>
      <c r="AP437" s="211"/>
      <c r="AQ437" s="211"/>
      <c r="AR437" s="211"/>
      <c r="AS437" s="211"/>
      <c r="AT437" s="211"/>
      <c r="AU437" s="211"/>
      <c r="AV437" s="211"/>
      <c r="AW437" s="211"/>
      <c r="AX437" s="211"/>
      <c r="AY437" s="211"/>
      <c r="AZ437" s="211"/>
      <c r="BA437" s="211"/>
      <c r="BB437" s="211"/>
      <c r="BC437" s="211"/>
      <c r="BD437" s="211"/>
      <c r="BE437" s="211"/>
      <c r="BF437" s="211"/>
      <c r="BG437" s="211"/>
      <c r="BH437" s="211"/>
      <c r="BI437" s="211"/>
      <c r="BJ437" s="211"/>
      <c r="BK437" s="211"/>
      <c r="BL437" s="211"/>
      <c r="BM437" s="211"/>
      <c r="BN437" s="211"/>
      <c r="BO437" s="212"/>
      <c r="BP437" s="211"/>
      <c r="BQ437" s="211"/>
      <c r="BR437" s="211"/>
      <c r="BS437" s="211"/>
      <c r="BT437" s="211"/>
      <c r="BU437" s="211"/>
      <c r="BV437" s="211"/>
      <c r="BW437" s="211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</row>
    <row r="438" spans="1:85" ht="15.75" customHeight="1">
      <c r="A438" s="260"/>
      <c r="B438" s="261"/>
      <c r="C438" s="261"/>
      <c r="D438" s="261"/>
      <c r="E438" s="211"/>
      <c r="F438" s="211"/>
      <c r="G438" s="211"/>
      <c r="H438" s="211"/>
      <c r="I438" s="262"/>
      <c r="J438" s="262"/>
      <c r="K438" s="211"/>
      <c r="L438" s="263"/>
      <c r="M438" s="211"/>
      <c r="N438" s="211"/>
      <c r="O438" s="211"/>
      <c r="P438" s="211"/>
      <c r="Q438" s="211"/>
      <c r="R438" s="211"/>
      <c r="S438" s="211"/>
      <c r="T438" s="211"/>
      <c r="U438" s="264"/>
      <c r="V438" s="264"/>
      <c r="W438" s="264"/>
      <c r="X438" s="262"/>
      <c r="Y438" s="262"/>
      <c r="Z438" s="262"/>
      <c r="AA438" s="211"/>
      <c r="AB438" s="211"/>
      <c r="AC438" s="211"/>
      <c r="AD438" s="211"/>
      <c r="AE438" s="265"/>
      <c r="AF438" s="265"/>
      <c r="AG438" s="265"/>
      <c r="AH438" s="265"/>
      <c r="AI438" s="211"/>
      <c r="AJ438" s="211"/>
      <c r="AK438" s="211"/>
      <c r="AL438" s="211"/>
      <c r="AM438" s="211"/>
      <c r="AN438" s="211"/>
      <c r="AO438" s="211"/>
      <c r="AP438" s="211"/>
      <c r="AQ438" s="211"/>
      <c r="AR438" s="211"/>
      <c r="AS438" s="211"/>
      <c r="AT438" s="211"/>
      <c r="AU438" s="211"/>
      <c r="AV438" s="211"/>
      <c r="AW438" s="211"/>
      <c r="AX438" s="211"/>
      <c r="AY438" s="211"/>
      <c r="AZ438" s="211"/>
      <c r="BA438" s="211"/>
      <c r="BB438" s="211"/>
      <c r="BC438" s="211"/>
      <c r="BD438" s="211"/>
      <c r="BE438" s="211"/>
      <c r="BF438" s="211"/>
      <c r="BG438" s="211"/>
      <c r="BH438" s="211"/>
      <c r="BI438" s="211"/>
      <c r="BJ438" s="211"/>
      <c r="BK438" s="211"/>
      <c r="BL438" s="211"/>
      <c r="BM438" s="211"/>
      <c r="BN438" s="211"/>
      <c r="BO438" s="212"/>
      <c r="BP438" s="211"/>
      <c r="BQ438" s="211"/>
      <c r="BR438" s="211"/>
      <c r="BS438" s="211"/>
      <c r="BT438" s="211"/>
      <c r="BU438" s="211"/>
      <c r="BV438" s="211"/>
      <c r="BW438" s="211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</row>
    <row r="439" spans="1:85" ht="15.75" customHeight="1">
      <c r="A439" s="260"/>
      <c r="B439" s="261"/>
      <c r="C439" s="261"/>
      <c r="D439" s="261"/>
      <c r="E439" s="211"/>
      <c r="F439" s="211"/>
      <c r="G439" s="211"/>
      <c r="H439" s="211"/>
      <c r="I439" s="262"/>
      <c r="J439" s="262"/>
      <c r="K439" s="211"/>
      <c r="L439" s="263"/>
      <c r="M439" s="211"/>
      <c r="N439" s="211"/>
      <c r="O439" s="211"/>
      <c r="P439" s="211"/>
      <c r="Q439" s="211"/>
      <c r="R439" s="211"/>
      <c r="S439" s="211"/>
      <c r="T439" s="211"/>
      <c r="U439" s="264"/>
      <c r="V439" s="264"/>
      <c r="W439" s="264"/>
      <c r="X439" s="262"/>
      <c r="Y439" s="262"/>
      <c r="Z439" s="262"/>
      <c r="AA439" s="211"/>
      <c r="AB439" s="211"/>
      <c r="AC439" s="211"/>
      <c r="AD439" s="211"/>
      <c r="AE439" s="265"/>
      <c r="AF439" s="265"/>
      <c r="AG439" s="265"/>
      <c r="AH439" s="265"/>
      <c r="AI439" s="211"/>
      <c r="AJ439" s="211"/>
      <c r="AK439" s="211"/>
      <c r="AL439" s="211"/>
      <c r="AM439" s="211"/>
      <c r="AN439" s="211"/>
      <c r="AO439" s="211"/>
      <c r="AP439" s="211"/>
      <c r="AQ439" s="211"/>
      <c r="AR439" s="211"/>
      <c r="AS439" s="211"/>
      <c r="AT439" s="211"/>
      <c r="AU439" s="211"/>
      <c r="AV439" s="211"/>
      <c r="AW439" s="211"/>
      <c r="AX439" s="211"/>
      <c r="AY439" s="211"/>
      <c r="AZ439" s="211"/>
      <c r="BA439" s="211"/>
      <c r="BB439" s="211"/>
      <c r="BC439" s="211"/>
      <c r="BD439" s="211"/>
      <c r="BE439" s="211"/>
      <c r="BF439" s="211"/>
      <c r="BG439" s="211"/>
      <c r="BH439" s="211"/>
      <c r="BI439" s="211"/>
      <c r="BJ439" s="211"/>
      <c r="BK439" s="211"/>
      <c r="BL439" s="211"/>
      <c r="BM439" s="211"/>
      <c r="BN439" s="211"/>
      <c r="BO439" s="212"/>
      <c r="BP439" s="211"/>
      <c r="BQ439" s="211"/>
      <c r="BR439" s="211"/>
      <c r="BS439" s="211"/>
      <c r="BT439" s="211"/>
      <c r="BU439" s="211"/>
      <c r="BV439" s="211"/>
      <c r="BW439" s="211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</row>
    <row r="440" spans="1:85" ht="15.75" customHeight="1">
      <c r="A440" s="260"/>
      <c r="B440" s="261"/>
      <c r="C440" s="261"/>
      <c r="D440" s="261"/>
      <c r="E440" s="211"/>
      <c r="F440" s="211"/>
      <c r="G440" s="211"/>
      <c r="H440" s="211"/>
      <c r="I440" s="262"/>
      <c r="J440" s="262"/>
      <c r="K440" s="211"/>
      <c r="L440" s="263"/>
      <c r="M440" s="211"/>
      <c r="N440" s="211"/>
      <c r="O440" s="211"/>
      <c r="P440" s="211"/>
      <c r="Q440" s="211"/>
      <c r="R440" s="211"/>
      <c r="S440" s="211"/>
      <c r="T440" s="211"/>
      <c r="U440" s="264"/>
      <c r="V440" s="264"/>
      <c r="W440" s="264"/>
      <c r="X440" s="262"/>
      <c r="Y440" s="262"/>
      <c r="Z440" s="262"/>
      <c r="AA440" s="211"/>
      <c r="AB440" s="211"/>
      <c r="AC440" s="211"/>
      <c r="AD440" s="211"/>
      <c r="AE440" s="265"/>
      <c r="AF440" s="265"/>
      <c r="AG440" s="265"/>
      <c r="AH440" s="265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1"/>
      <c r="AT440" s="211"/>
      <c r="AU440" s="211"/>
      <c r="AV440" s="211"/>
      <c r="AW440" s="211"/>
      <c r="AX440" s="211"/>
      <c r="AY440" s="211"/>
      <c r="AZ440" s="211"/>
      <c r="BA440" s="211"/>
      <c r="BB440" s="211"/>
      <c r="BC440" s="211"/>
      <c r="BD440" s="211"/>
      <c r="BE440" s="211"/>
      <c r="BF440" s="211"/>
      <c r="BG440" s="211"/>
      <c r="BH440" s="211"/>
      <c r="BI440" s="211"/>
      <c r="BJ440" s="211"/>
      <c r="BK440" s="211"/>
      <c r="BL440" s="211"/>
      <c r="BM440" s="211"/>
      <c r="BN440" s="211"/>
      <c r="BO440" s="212"/>
      <c r="BP440" s="211"/>
      <c r="BQ440" s="211"/>
      <c r="BR440" s="211"/>
      <c r="BS440" s="211"/>
      <c r="BT440" s="211"/>
      <c r="BU440" s="211"/>
      <c r="BV440" s="211"/>
      <c r="BW440" s="211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</row>
    <row r="441" spans="1:85" ht="15.75" customHeight="1">
      <c r="A441" s="260"/>
      <c r="B441" s="261"/>
      <c r="C441" s="261"/>
      <c r="D441" s="261"/>
      <c r="E441" s="211"/>
      <c r="F441" s="211"/>
      <c r="G441" s="211"/>
      <c r="H441" s="211"/>
      <c r="I441" s="262"/>
      <c r="J441" s="262"/>
      <c r="K441" s="211"/>
      <c r="L441" s="263"/>
      <c r="M441" s="211"/>
      <c r="N441" s="211"/>
      <c r="O441" s="211"/>
      <c r="P441" s="211"/>
      <c r="Q441" s="211"/>
      <c r="R441" s="211"/>
      <c r="S441" s="211"/>
      <c r="T441" s="211"/>
      <c r="U441" s="264"/>
      <c r="V441" s="264"/>
      <c r="W441" s="264"/>
      <c r="X441" s="262"/>
      <c r="Y441" s="262"/>
      <c r="Z441" s="262"/>
      <c r="AA441" s="211"/>
      <c r="AB441" s="211"/>
      <c r="AC441" s="211"/>
      <c r="AD441" s="211"/>
      <c r="AE441" s="265"/>
      <c r="AF441" s="265"/>
      <c r="AG441" s="265"/>
      <c r="AH441" s="265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  <c r="BI441" s="211"/>
      <c r="BJ441" s="211"/>
      <c r="BK441" s="211"/>
      <c r="BL441" s="211"/>
      <c r="BM441" s="211"/>
      <c r="BN441" s="211"/>
      <c r="BO441" s="212"/>
      <c r="BP441" s="211"/>
      <c r="BQ441" s="211"/>
      <c r="BR441" s="211"/>
      <c r="BS441" s="211"/>
      <c r="BT441" s="211"/>
      <c r="BU441" s="211"/>
      <c r="BV441" s="211"/>
      <c r="BW441" s="211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</row>
    <row r="442" spans="1:85" ht="15.75" customHeight="1">
      <c r="A442" s="260"/>
      <c r="B442" s="261"/>
      <c r="C442" s="261"/>
      <c r="D442" s="261"/>
      <c r="E442" s="211"/>
      <c r="F442" s="211"/>
      <c r="G442" s="211"/>
      <c r="H442" s="211"/>
      <c r="I442" s="262"/>
      <c r="J442" s="262"/>
      <c r="K442" s="211"/>
      <c r="L442" s="263"/>
      <c r="M442" s="211"/>
      <c r="N442" s="211"/>
      <c r="O442" s="211"/>
      <c r="P442" s="211"/>
      <c r="Q442" s="211"/>
      <c r="R442" s="211"/>
      <c r="S442" s="211"/>
      <c r="T442" s="211"/>
      <c r="U442" s="264"/>
      <c r="V442" s="264"/>
      <c r="W442" s="264"/>
      <c r="X442" s="262"/>
      <c r="Y442" s="262"/>
      <c r="Z442" s="262"/>
      <c r="AA442" s="211"/>
      <c r="AB442" s="211"/>
      <c r="AC442" s="211"/>
      <c r="AD442" s="211"/>
      <c r="AE442" s="265"/>
      <c r="AF442" s="265"/>
      <c r="AG442" s="265"/>
      <c r="AH442" s="265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  <c r="BI442" s="211"/>
      <c r="BJ442" s="211"/>
      <c r="BK442" s="211"/>
      <c r="BL442" s="211"/>
      <c r="BM442" s="211"/>
      <c r="BN442" s="211"/>
      <c r="BO442" s="212"/>
      <c r="BP442" s="211"/>
      <c r="BQ442" s="211"/>
      <c r="BR442" s="211"/>
      <c r="BS442" s="211"/>
      <c r="BT442" s="211"/>
      <c r="BU442" s="211"/>
      <c r="BV442" s="211"/>
      <c r="BW442" s="211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</row>
    <row r="443" spans="1:85" ht="15.75" customHeight="1">
      <c r="A443" s="260"/>
      <c r="B443" s="261"/>
      <c r="C443" s="261"/>
      <c r="D443" s="261"/>
      <c r="E443" s="211"/>
      <c r="F443" s="211"/>
      <c r="G443" s="211"/>
      <c r="H443" s="211"/>
      <c r="I443" s="262"/>
      <c r="J443" s="262"/>
      <c r="K443" s="211"/>
      <c r="L443" s="263"/>
      <c r="M443" s="211"/>
      <c r="N443" s="211"/>
      <c r="O443" s="211"/>
      <c r="P443" s="211"/>
      <c r="Q443" s="211"/>
      <c r="R443" s="211"/>
      <c r="S443" s="211"/>
      <c r="T443" s="211"/>
      <c r="U443" s="264"/>
      <c r="V443" s="264"/>
      <c r="W443" s="264"/>
      <c r="X443" s="262"/>
      <c r="Y443" s="262"/>
      <c r="Z443" s="262"/>
      <c r="AA443" s="211"/>
      <c r="AB443" s="211"/>
      <c r="AC443" s="211"/>
      <c r="AD443" s="211"/>
      <c r="AE443" s="265"/>
      <c r="AF443" s="265"/>
      <c r="AG443" s="265"/>
      <c r="AH443" s="265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  <c r="BI443" s="211"/>
      <c r="BJ443" s="211"/>
      <c r="BK443" s="211"/>
      <c r="BL443" s="211"/>
      <c r="BM443" s="211"/>
      <c r="BN443" s="211"/>
      <c r="BO443" s="212"/>
      <c r="BP443" s="211"/>
      <c r="BQ443" s="211"/>
      <c r="BR443" s="211"/>
      <c r="BS443" s="211"/>
      <c r="BT443" s="211"/>
      <c r="BU443" s="211"/>
      <c r="BV443" s="211"/>
      <c r="BW443" s="211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</row>
    <row r="444" spans="1:85" ht="15.75" customHeight="1">
      <c r="A444" s="260"/>
      <c r="B444" s="261"/>
      <c r="C444" s="261"/>
      <c r="D444" s="261"/>
      <c r="E444" s="211"/>
      <c r="F444" s="211"/>
      <c r="G444" s="211"/>
      <c r="H444" s="211"/>
      <c r="I444" s="262"/>
      <c r="J444" s="262"/>
      <c r="K444" s="211"/>
      <c r="L444" s="263"/>
      <c r="M444" s="211"/>
      <c r="N444" s="211"/>
      <c r="O444" s="211"/>
      <c r="P444" s="211"/>
      <c r="Q444" s="211"/>
      <c r="R444" s="211"/>
      <c r="S444" s="211"/>
      <c r="T444" s="211"/>
      <c r="U444" s="264"/>
      <c r="V444" s="264"/>
      <c r="W444" s="264"/>
      <c r="X444" s="262"/>
      <c r="Y444" s="262"/>
      <c r="Z444" s="262"/>
      <c r="AA444" s="211"/>
      <c r="AB444" s="211"/>
      <c r="AC444" s="211"/>
      <c r="AD444" s="211"/>
      <c r="AE444" s="265"/>
      <c r="AF444" s="265"/>
      <c r="AG444" s="265"/>
      <c r="AH444" s="265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1"/>
      <c r="AT444" s="211"/>
      <c r="AU444" s="211"/>
      <c r="AV444" s="211"/>
      <c r="AW444" s="211"/>
      <c r="AX444" s="211"/>
      <c r="AY444" s="211"/>
      <c r="AZ444" s="211"/>
      <c r="BA444" s="211"/>
      <c r="BB444" s="211"/>
      <c r="BC444" s="211"/>
      <c r="BD444" s="211"/>
      <c r="BE444" s="211"/>
      <c r="BF444" s="211"/>
      <c r="BG444" s="211"/>
      <c r="BH444" s="211"/>
      <c r="BI444" s="211"/>
      <c r="BJ444" s="211"/>
      <c r="BK444" s="211"/>
      <c r="BL444" s="211"/>
      <c r="BM444" s="211"/>
      <c r="BN444" s="211"/>
      <c r="BO444" s="212"/>
      <c r="BP444" s="211"/>
      <c r="BQ444" s="211"/>
      <c r="BR444" s="211"/>
      <c r="BS444" s="211"/>
      <c r="BT444" s="211"/>
      <c r="BU444" s="211"/>
      <c r="BV444" s="211"/>
      <c r="BW444" s="211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</row>
    <row r="445" spans="1:85" ht="15.75" customHeight="1">
      <c r="A445" s="260"/>
      <c r="B445" s="261"/>
      <c r="C445" s="261"/>
      <c r="D445" s="261"/>
      <c r="E445" s="211"/>
      <c r="F445" s="211"/>
      <c r="G445" s="211"/>
      <c r="H445" s="211"/>
      <c r="I445" s="262"/>
      <c r="J445" s="262"/>
      <c r="K445" s="211"/>
      <c r="L445" s="263"/>
      <c r="M445" s="211"/>
      <c r="N445" s="211"/>
      <c r="O445" s="211"/>
      <c r="P445" s="211"/>
      <c r="Q445" s="211"/>
      <c r="R445" s="211"/>
      <c r="S445" s="211"/>
      <c r="T445" s="211"/>
      <c r="U445" s="264"/>
      <c r="V445" s="264"/>
      <c r="W445" s="264"/>
      <c r="X445" s="262"/>
      <c r="Y445" s="262"/>
      <c r="Z445" s="262"/>
      <c r="AA445" s="211"/>
      <c r="AB445" s="211"/>
      <c r="AC445" s="211"/>
      <c r="AD445" s="211"/>
      <c r="AE445" s="265"/>
      <c r="AF445" s="265"/>
      <c r="AG445" s="265"/>
      <c r="AH445" s="265"/>
      <c r="AI445" s="211"/>
      <c r="AJ445" s="211"/>
      <c r="AK445" s="211"/>
      <c r="AL445" s="211"/>
      <c r="AM445" s="211"/>
      <c r="AN445" s="211"/>
      <c r="AO445" s="211"/>
      <c r="AP445" s="211"/>
      <c r="AQ445" s="211"/>
      <c r="AR445" s="211"/>
      <c r="AS445" s="211"/>
      <c r="AT445" s="211"/>
      <c r="AU445" s="211"/>
      <c r="AV445" s="211"/>
      <c r="AW445" s="211"/>
      <c r="AX445" s="211"/>
      <c r="AY445" s="211"/>
      <c r="AZ445" s="211"/>
      <c r="BA445" s="211"/>
      <c r="BB445" s="211"/>
      <c r="BC445" s="211"/>
      <c r="BD445" s="211"/>
      <c r="BE445" s="211"/>
      <c r="BF445" s="211"/>
      <c r="BG445" s="211"/>
      <c r="BH445" s="211"/>
      <c r="BI445" s="211"/>
      <c r="BJ445" s="211"/>
      <c r="BK445" s="211"/>
      <c r="BL445" s="211"/>
      <c r="BM445" s="211"/>
      <c r="BN445" s="211"/>
      <c r="BO445" s="212"/>
      <c r="BP445" s="211"/>
      <c r="BQ445" s="211"/>
      <c r="BR445" s="211"/>
      <c r="BS445" s="211"/>
      <c r="BT445" s="211"/>
      <c r="BU445" s="211"/>
      <c r="BV445" s="211"/>
      <c r="BW445" s="211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</row>
    <row r="446" spans="1:85" ht="15.75" customHeight="1">
      <c r="A446" s="260"/>
      <c r="B446" s="261"/>
      <c r="C446" s="261"/>
      <c r="D446" s="261"/>
      <c r="E446" s="211"/>
      <c r="F446" s="211"/>
      <c r="G446" s="211"/>
      <c r="H446" s="211"/>
      <c r="I446" s="262"/>
      <c r="J446" s="262"/>
      <c r="K446" s="211"/>
      <c r="L446" s="263"/>
      <c r="M446" s="211"/>
      <c r="N446" s="211"/>
      <c r="O446" s="211"/>
      <c r="P446" s="211"/>
      <c r="Q446" s="211"/>
      <c r="R446" s="211"/>
      <c r="S446" s="211"/>
      <c r="T446" s="211"/>
      <c r="U446" s="264"/>
      <c r="V446" s="264"/>
      <c r="W446" s="264"/>
      <c r="X446" s="262"/>
      <c r="Y446" s="262"/>
      <c r="Z446" s="262"/>
      <c r="AA446" s="211"/>
      <c r="AB446" s="211"/>
      <c r="AC446" s="211"/>
      <c r="AD446" s="211"/>
      <c r="AE446" s="265"/>
      <c r="AF446" s="265"/>
      <c r="AG446" s="265"/>
      <c r="AH446" s="265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1"/>
      <c r="AT446" s="211"/>
      <c r="AU446" s="211"/>
      <c r="AV446" s="211"/>
      <c r="AW446" s="211"/>
      <c r="AX446" s="211"/>
      <c r="AY446" s="211"/>
      <c r="AZ446" s="211"/>
      <c r="BA446" s="211"/>
      <c r="BB446" s="211"/>
      <c r="BC446" s="211"/>
      <c r="BD446" s="211"/>
      <c r="BE446" s="211"/>
      <c r="BF446" s="211"/>
      <c r="BG446" s="211"/>
      <c r="BH446" s="211"/>
      <c r="BI446" s="211"/>
      <c r="BJ446" s="211"/>
      <c r="BK446" s="211"/>
      <c r="BL446" s="211"/>
      <c r="BM446" s="211"/>
      <c r="BN446" s="211"/>
      <c r="BO446" s="212"/>
      <c r="BP446" s="211"/>
      <c r="BQ446" s="211"/>
      <c r="BR446" s="211"/>
      <c r="BS446" s="211"/>
      <c r="BT446" s="211"/>
      <c r="BU446" s="211"/>
      <c r="BV446" s="211"/>
      <c r="BW446" s="211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</row>
    <row r="447" spans="1:85" ht="15.75" customHeight="1">
      <c r="A447" s="260"/>
      <c r="B447" s="261"/>
      <c r="C447" s="261"/>
      <c r="D447" s="261"/>
      <c r="E447" s="211"/>
      <c r="F447" s="211"/>
      <c r="G447" s="211"/>
      <c r="H447" s="211"/>
      <c r="I447" s="262"/>
      <c r="J447" s="262"/>
      <c r="K447" s="211"/>
      <c r="L447" s="263"/>
      <c r="M447" s="211"/>
      <c r="N447" s="211"/>
      <c r="O447" s="211"/>
      <c r="P447" s="211"/>
      <c r="Q447" s="211"/>
      <c r="R447" s="211"/>
      <c r="S447" s="211"/>
      <c r="T447" s="211"/>
      <c r="U447" s="264"/>
      <c r="V447" s="264"/>
      <c r="W447" s="264"/>
      <c r="X447" s="262"/>
      <c r="Y447" s="262"/>
      <c r="Z447" s="262"/>
      <c r="AA447" s="211"/>
      <c r="AB447" s="211"/>
      <c r="AC447" s="211"/>
      <c r="AD447" s="211"/>
      <c r="AE447" s="265"/>
      <c r="AF447" s="265"/>
      <c r="AG447" s="265"/>
      <c r="AH447" s="265"/>
      <c r="AI447" s="211"/>
      <c r="AJ447" s="211"/>
      <c r="AK447" s="211"/>
      <c r="AL447" s="211"/>
      <c r="AM447" s="211"/>
      <c r="AN447" s="211"/>
      <c r="AO447" s="211"/>
      <c r="AP447" s="211"/>
      <c r="AQ447" s="211"/>
      <c r="AR447" s="211"/>
      <c r="AS447" s="211"/>
      <c r="AT447" s="211"/>
      <c r="AU447" s="211"/>
      <c r="AV447" s="211"/>
      <c r="AW447" s="211"/>
      <c r="AX447" s="211"/>
      <c r="AY447" s="211"/>
      <c r="AZ447" s="211"/>
      <c r="BA447" s="211"/>
      <c r="BB447" s="211"/>
      <c r="BC447" s="211"/>
      <c r="BD447" s="211"/>
      <c r="BE447" s="211"/>
      <c r="BF447" s="211"/>
      <c r="BG447" s="211"/>
      <c r="BH447" s="211"/>
      <c r="BI447" s="211"/>
      <c r="BJ447" s="211"/>
      <c r="BK447" s="211"/>
      <c r="BL447" s="211"/>
      <c r="BM447" s="211"/>
      <c r="BN447" s="211"/>
      <c r="BO447" s="212"/>
      <c r="BP447" s="211"/>
      <c r="BQ447" s="211"/>
      <c r="BR447" s="211"/>
      <c r="BS447" s="211"/>
      <c r="BT447" s="211"/>
      <c r="BU447" s="211"/>
      <c r="BV447" s="211"/>
      <c r="BW447" s="211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</row>
    <row r="448" spans="1:85" ht="15.75" customHeight="1">
      <c r="A448" s="260"/>
      <c r="B448" s="261"/>
      <c r="C448" s="261"/>
      <c r="D448" s="261"/>
      <c r="E448" s="211"/>
      <c r="F448" s="211"/>
      <c r="G448" s="211"/>
      <c r="H448" s="211"/>
      <c r="I448" s="262"/>
      <c r="J448" s="262"/>
      <c r="K448" s="211"/>
      <c r="L448" s="263"/>
      <c r="M448" s="211"/>
      <c r="N448" s="211"/>
      <c r="O448" s="211"/>
      <c r="P448" s="211"/>
      <c r="Q448" s="211"/>
      <c r="R448" s="211"/>
      <c r="S448" s="211"/>
      <c r="T448" s="211"/>
      <c r="U448" s="264"/>
      <c r="V448" s="264"/>
      <c r="W448" s="264"/>
      <c r="X448" s="262"/>
      <c r="Y448" s="262"/>
      <c r="Z448" s="262"/>
      <c r="AA448" s="211"/>
      <c r="AB448" s="211"/>
      <c r="AC448" s="211"/>
      <c r="AD448" s="211"/>
      <c r="AE448" s="265"/>
      <c r="AF448" s="265"/>
      <c r="AG448" s="265"/>
      <c r="AH448" s="265"/>
      <c r="AI448" s="211"/>
      <c r="AJ448" s="211"/>
      <c r="AK448" s="211"/>
      <c r="AL448" s="211"/>
      <c r="AM448" s="211"/>
      <c r="AN448" s="211"/>
      <c r="AO448" s="211"/>
      <c r="AP448" s="211"/>
      <c r="AQ448" s="211"/>
      <c r="AR448" s="211"/>
      <c r="AS448" s="211"/>
      <c r="AT448" s="211"/>
      <c r="AU448" s="211"/>
      <c r="AV448" s="211"/>
      <c r="AW448" s="211"/>
      <c r="AX448" s="211"/>
      <c r="AY448" s="211"/>
      <c r="AZ448" s="211"/>
      <c r="BA448" s="211"/>
      <c r="BB448" s="211"/>
      <c r="BC448" s="211"/>
      <c r="BD448" s="211"/>
      <c r="BE448" s="211"/>
      <c r="BF448" s="211"/>
      <c r="BG448" s="211"/>
      <c r="BH448" s="211"/>
      <c r="BI448" s="211"/>
      <c r="BJ448" s="211"/>
      <c r="BK448" s="211"/>
      <c r="BL448" s="211"/>
      <c r="BM448" s="211"/>
      <c r="BN448" s="211"/>
      <c r="BO448" s="212"/>
      <c r="BP448" s="211"/>
      <c r="BQ448" s="211"/>
      <c r="BR448" s="211"/>
      <c r="BS448" s="211"/>
      <c r="BT448" s="211"/>
      <c r="BU448" s="211"/>
      <c r="BV448" s="211"/>
      <c r="BW448" s="211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</row>
    <row r="449" spans="1:85" ht="15.75" customHeight="1">
      <c r="A449" s="260"/>
      <c r="B449" s="261"/>
      <c r="C449" s="261"/>
      <c r="D449" s="261"/>
      <c r="E449" s="211"/>
      <c r="F449" s="211"/>
      <c r="G449" s="211"/>
      <c r="H449" s="211"/>
      <c r="I449" s="262"/>
      <c r="J449" s="262"/>
      <c r="K449" s="211"/>
      <c r="L449" s="263"/>
      <c r="M449" s="211"/>
      <c r="N449" s="211"/>
      <c r="O449" s="211"/>
      <c r="P449" s="211"/>
      <c r="Q449" s="211"/>
      <c r="R449" s="211"/>
      <c r="S449" s="211"/>
      <c r="T449" s="211"/>
      <c r="U449" s="264"/>
      <c r="V449" s="264"/>
      <c r="W449" s="264"/>
      <c r="X449" s="262"/>
      <c r="Y449" s="262"/>
      <c r="Z449" s="262"/>
      <c r="AA449" s="211"/>
      <c r="AB449" s="211"/>
      <c r="AC449" s="211"/>
      <c r="AD449" s="211"/>
      <c r="AE449" s="265"/>
      <c r="AF449" s="265"/>
      <c r="AG449" s="265"/>
      <c r="AH449" s="265"/>
      <c r="AI449" s="211"/>
      <c r="AJ449" s="211"/>
      <c r="AK449" s="211"/>
      <c r="AL449" s="211"/>
      <c r="AM449" s="211"/>
      <c r="AN449" s="211"/>
      <c r="AO449" s="211"/>
      <c r="AP449" s="211"/>
      <c r="AQ449" s="211"/>
      <c r="AR449" s="211"/>
      <c r="AS449" s="211"/>
      <c r="AT449" s="211"/>
      <c r="AU449" s="211"/>
      <c r="AV449" s="211"/>
      <c r="AW449" s="211"/>
      <c r="AX449" s="211"/>
      <c r="AY449" s="211"/>
      <c r="AZ449" s="211"/>
      <c r="BA449" s="211"/>
      <c r="BB449" s="211"/>
      <c r="BC449" s="211"/>
      <c r="BD449" s="211"/>
      <c r="BE449" s="211"/>
      <c r="BF449" s="211"/>
      <c r="BG449" s="211"/>
      <c r="BH449" s="211"/>
      <c r="BI449" s="211"/>
      <c r="BJ449" s="211"/>
      <c r="BK449" s="211"/>
      <c r="BL449" s="211"/>
      <c r="BM449" s="211"/>
      <c r="BN449" s="211"/>
      <c r="BO449" s="212"/>
      <c r="BP449" s="211"/>
      <c r="BQ449" s="211"/>
      <c r="BR449" s="211"/>
      <c r="BS449" s="211"/>
      <c r="BT449" s="211"/>
      <c r="BU449" s="211"/>
      <c r="BV449" s="211"/>
      <c r="BW449" s="211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</row>
    <row r="450" spans="1:85" ht="15.75" customHeight="1">
      <c r="A450" s="260"/>
      <c r="B450" s="261"/>
      <c r="C450" s="261"/>
      <c r="D450" s="261"/>
      <c r="E450" s="211"/>
      <c r="F450" s="211"/>
      <c r="G450" s="211"/>
      <c r="H450" s="211"/>
      <c r="I450" s="262"/>
      <c r="J450" s="262"/>
      <c r="K450" s="211"/>
      <c r="L450" s="263"/>
      <c r="M450" s="211"/>
      <c r="N450" s="211"/>
      <c r="O450" s="211"/>
      <c r="P450" s="211"/>
      <c r="Q450" s="211"/>
      <c r="R450" s="211"/>
      <c r="S450" s="211"/>
      <c r="T450" s="211"/>
      <c r="U450" s="264"/>
      <c r="V450" s="264"/>
      <c r="W450" s="264"/>
      <c r="X450" s="262"/>
      <c r="Y450" s="262"/>
      <c r="Z450" s="262"/>
      <c r="AA450" s="211"/>
      <c r="AB450" s="211"/>
      <c r="AC450" s="211"/>
      <c r="AD450" s="211"/>
      <c r="AE450" s="265"/>
      <c r="AF450" s="265"/>
      <c r="AG450" s="265"/>
      <c r="AH450" s="265"/>
      <c r="AI450" s="211"/>
      <c r="AJ450" s="211"/>
      <c r="AK450" s="211"/>
      <c r="AL450" s="211"/>
      <c r="AM450" s="211"/>
      <c r="AN450" s="211"/>
      <c r="AO450" s="211"/>
      <c r="AP450" s="211"/>
      <c r="AQ450" s="211"/>
      <c r="AR450" s="211"/>
      <c r="AS450" s="211"/>
      <c r="AT450" s="211"/>
      <c r="AU450" s="211"/>
      <c r="AV450" s="211"/>
      <c r="AW450" s="211"/>
      <c r="AX450" s="211"/>
      <c r="AY450" s="211"/>
      <c r="AZ450" s="211"/>
      <c r="BA450" s="211"/>
      <c r="BB450" s="211"/>
      <c r="BC450" s="211"/>
      <c r="BD450" s="211"/>
      <c r="BE450" s="211"/>
      <c r="BF450" s="211"/>
      <c r="BG450" s="211"/>
      <c r="BH450" s="211"/>
      <c r="BI450" s="211"/>
      <c r="BJ450" s="211"/>
      <c r="BK450" s="211"/>
      <c r="BL450" s="211"/>
      <c r="BM450" s="211"/>
      <c r="BN450" s="211"/>
      <c r="BO450" s="212"/>
      <c r="BP450" s="211"/>
      <c r="BQ450" s="211"/>
      <c r="BR450" s="211"/>
      <c r="BS450" s="211"/>
      <c r="BT450" s="211"/>
      <c r="BU450" s="211"/>
      <c r="BV450" s="211"/>
      <c r="BW450" s="211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</row>
    <row r="451" spans="1:85" ht="15.75" customHeight="1">
      <c r="A451" s="260"/>
      <c r="B451" s="261"/>
      <c r="C451" s="261"/>
      <c r="D451" s="261"/>
      <c r="E451" s="211"/>
      <c r="F451" s="211"/>
      <c r="G451" s="211"/>
      <c r="H451" s="211"/>
      <c r="I451" s="262"/>
      <c r="J451" s="262"/>
      <c r="K451" s="211"/>
      <c r="L451" s="263"/>
      <c r="M451" s="211"/>
      <c r="N451" s="211"/>
      <c r="O451" s="211"/>
      <c r="P451" s="211"/>
      <c r="Q451" s="211"/>
      <c r="R451" s="211"/>
      <c r="S451" s="211"/>
      <c r="T451" s="211"/>
      <c r="U451" s="264"/>
      <c r="V451" s="264"/>
      <c r="W451" s="264"/>
      <c r="X451" s="262"/>
      <c r="Y451" s="262"/>
      <c r="Z451" s="262"/>
      <c r="AA451" s="211"/>
      <c r="AB451" s="211"/>
      <c r="AC451" s="211"/>
      <c r="AD451" s="211"/>
      <c r="AE451" s="265"/>
      <c r="AF451" s="265"/>
      <c r="AG451" s="265"/>
      <c r="AH451" s="265"/>
      <c r="AI451" s="211"/>
      <c r="AJ451" s="211"/>
      <c r="AK451" s="211"/>
      <c r="AL451" s="211"/>
      <c r="AM451" s="211"/>
      <c r="AN451" s="211"/>
      <c r="AO451" s="211"/>
      <c r="AP451" s="211"/>
      <c r="AQ451" s="211"/>
      <c r="AR451" s="211"/>
      <c r="AS451" s="211"/>
      <c r="AT451" s="211"/>
      <c r="AU451" s="211"/>
      <c r="AV451" s="211"/>
      <c r="AW451" s="211"/>
      <c r="AX451" s="211"/>
      <c r="AY451" s="211"/>
      <c r="AZ451" s="211"/>
      <c r="BA451" s="211"/>
      <c r="BB451" s="211"/>
      <c r="BC451" s="211"/>
      <c r="BD451" s="211"/>
      <c r="BE451" s="211"/>
      <c r="BF451" s="211"/>
      <c r="BG451" s="211"/>
      <c r="BH451" s="211"/>
      <c r="BI451" s="211"/>
      <c r="BJ451" s="211"/>
      <c r="BK451" s="211"/>
      <c r="BL451" s="211"/>
      <c r="BM451" s="211"/>
      <c r="BN451" s="211"/>
      <c r="BO451" s="212"/>
      <c r="BP451" s="211"/>
      <c r="BQ451" s="211"/>
      <c r="BR451" s="211"/>
      <c r="BS451" s="211"/>
      <c r="BT451" s="211"/>
      <c r="BU451" s="211"/>
      <c r="BV451" s="211"/>
      <c r="BW451" s="211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</row>
    <row r="452" spans="1:85" ht="15.75" customHeight="1">
      <c r="A452" s="260"/>
      <c r="B452" s="261"/>
      <c r="C452" s="261"/>
      <c r="D452" s="261"/>
      <c r="E452" s="211"/>
      <c r="F452" s="211"/>
      <c r="G452" s="211"/>
      <c r="H452" s="211"/>
      <c r="I452" s="262"/>
      <c r="J452" s="262"/>
      <c r="K452" s="211"/>
      <c r="L452" s="263"/>
      <c r="M452" s="211"/>
      <c r="N452" s="211"/>
      <c r="O452" s="211"/>
      <c r="P452" s="211"/>
      <c r="Q452" s="211"/>
      <c r="R452" s="211"/>
      <c r="S452" s="211"/>
      <c r="T452" s="211"/>
      <c r="U452" s="264"/>
      <c r="V452" s="264"/>
      <c r="W452" s="264"/>
      <c r="X452" s="262"/>
      <c r="Y452" s="262"/>
      <c r="Z452" s="262"/>
      <c r="AA452" s="211"/>
      <c r="AB452" s="211"/>
      <c r="AC452" s="211"/>
      <c r="AD452" s="211"/>
      <c r="AE452" s="265"/>
      <c r="AF452" s="265"/>
      <c r="AG452" s="265"/>
      <c r="AH452" s="265"/>
      <c r="AI452" s="211"/>
      <c r="AJ452" s="211"/>
      <c r="AK452" s="211"/>
      <c r="AL452" s="211"/>
      <c r="AM452" s="211"/>
      <c r="AN452" s="211"/>
      <c r="AO452" s="211"/>
      <c r="AP452" s="211"/>
      <c r="AQ452" s="211"/>
      <c r="AR452" s="211"/>
      <c r="AS452" s="211"/>
      <c r="AT452" s="211"/>
      <c r="AU452" s="211"/>
      <c r="AV452" s="211"/>
      <c r="AW452" s="211"/>
      <c r="AX452" s="211"/>
      <c r="AY452" s="211"/>
      <c r="AZ452" s="211"/>
      <c r="BA452" s="211"/>
      <c r="BB452" s="211"/>
      <c r="BC452" s="211"/>
      <c r="BD452" s="211"/>
      <c r="BE452" s="211"/>
      <c r="BF452" s="211"/>
      <c r="BG452" s="211"/>
      <c r="BH452" s="211"/>
      <c r="BI452" s="211"/>
      <c r="BJ452" s="211"/>
      <c r="BK452" s="211"/>
      <c r="BL452" s="211"/>
      <c r="BM452" s="211"/>
      <c r="BN452" s="211"/>
      <c r="BO452" s="212"/>
      <c r="BP452" s="211"/>
      <c r="BQ452" s="211"/>
      <c r="BR452" s="211"/>
      <c r="BS452" s="211"/>
      <c r="BT452" s="211"/>
      <c r="BU452" s="211"/>
      <c r="BV452" s="211"/>
      <c r="BW452" s="211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</row>
    <row r="453" spans="1:85" ht="15.75" customHeight="1">
      <c r="A453" s="260"/>
      <c r="B453" s="261"/>
      <c r="C453" s="261"/>
      <c r="D453" s="261"/>
      <c r="E453" s="211"/>
      <c r="F453" s="211"/>
      <c r="G453" s="211"/>
      <c r="H453" s="211"/>
      <c r="I453" s="262"/>
      <c r="J453" s="262"/>
      <c r="K453" s="211"/>
      <c r="L453" s="263"/>
      <c r="M453" s="211"/>
      <c r="N453" s="211"/>
      <c r="O453" s="211"/>
      <c r="P453" s="211"/>
      <c r="Q453" s="211"/>
      <c r="R453" s="211"/>
      <c r="S453" s="211"/>
      <c r="T453" s="211"/>
      <c r="U453" s="264"/>
      <c r="V453" s="264"/>
      <c r="W453" s="264"/>
      <c r="X453" s="262"/>
      <c r="Y453" s="262"/>
      <c r="Z453" s="262"/>
      <c r="AA453" s="211"/>
      <c r="AB453" s="211"/>
      <c r="AC453" s="211"/>
      <c r="AD453" s="211"/>
      <c r="AE453" s="265"/>
      <c r="AF453" s="265"/>
      <c r="AG453" s="265"/>
      <c r="AH453" s="265"/>
      <c r="AI453" s="211"/>
      <c r="AJ453" s="211"/>
      <c r="AK453" s="211"/>
      <c r="AL453" s="211"/>
      <c r="AM453" s="211"/>
      <c r="AN453" s="211"/>
      <c r="AO453" s="211"/>
      <c r="AP453" s="211"/>
      <c r="AQ453" s="211"/>
      <c r="AR453" s="211"/>
      <c r="AS453" s="211"/>
      <c r="AT453" s="211"/>
      <c r="AU453" s="211"/>
      <c r="AV453" s="211"/>
      <c r="AW453" s="211"/>
      <c r="AX453" s="211"/>
      <c r="AY453" s="211"/>
      <c r="AZ453" s="211"/>
      <c r="BA453" s="211"/>
      <c r="BB453" s="211"/>
      <c r="BC453" s="211"/>
      <c r="BD453" s="211"/>
      <c r="BE453" s="211"/>
      <c r="BF453" s="211"/>
      <c r="BG453" s="211"/>
      <c r="BH453" s="211"/>
      <c r="BI453" s="211"/>
      <c r="BJ453" s="211"/>
      <c r="BK453" s="211"/>
      <c r="BL453" s="211"/>
      <c r="BM453" s="211"/>
      <c r="BN453" s="211"/>
      <c r="BO453" s="212"/>
      <c r="BP453" s="211"/>
      <c r="BQ453" s="211"/>
      <c r="BR453" s="211"/>
      <c r="BS453" s="211"/>
      <c r="BT453" s="211"/>
      <c r="BU453" s="211"/>
      <c r="BV453" s="211"/>
      <c r="BW453" s="211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</row>
    <row r="454" spans="1:85" ht="15.75" customHeight="1">
      <c r="A454" s="260"/>
      <c r="B454" s="261"/>
      <c r="C454" s="261"/>
      <c r="D454" s="261"/>
      <c r="E454" s="211"/>
      <c r="F454" s="211"/>
      <c r="G454" s="211"/>
      <c r="H454" s="211"/>
      <c r="I454" s="262"/>
      <c r="J454" s="262"/>
      <c r="K454" s="211"/>
      <c r="L454" s="263"/>
      <c r="M454" s="211"/>
      <c r="N454" s="211"/>
      <c r="O454" s="211"/>
      <c r="P454" s="211"/>
      <c r="Q454" s="211"/>
      <c r="R454" s="211"/>
      <c r="S454" s="211"/>
      <c r="T454" s="211"/>
      <c r="U454" s="264"/>
      <c r="V454" s="264"/>
      <c r="W454" s="264"/>
      <c r="X454" s="262"/>
      <c r="Y454" s="262"/>
      <c r="Z454" s="262"/>
      <c r="AA454" s="211"/>
      <c r="AB454" s="211"/>
      <c r="AC454" s="211"/>
      <c r="AD454" s="211"/>
      <c r="AE454" s="265"/>
      <c r="AF454" s="265"/>
      <c r="AG454" s="265"/>
      <c r="AH454" s="265"/>
      <c r="AI454" s="211"/>
      <c r="AJ454" s="211"/>
      <c r="AK454" s="211"/>
      <c r="AL454" s="211"/>
      <c r="AM454" s="211"/>
      <c r="AN454" s="211"/>
      <c r="AO454" s="211"/>
      <c r="AP454" s="211"/>
      <c r="AQ454" s="211"/>
      <c r="AR454" s="211"/>
      <c r="AS454" s="211"/>
      <c r="AT454" s="211"/>
      <c r="AU454" s="211"/>
      <c r="AV454" s="211"/>
      <c r="AW454" s="211"/>
      <c r="AX454" s="211"/>
      <c r="AY454" s="211"/>
      <c r="AZ454" s="211"/>
      <c r="BA454" s="211"/>
      <c r="BB454" s="211"/>
      <c r="BC454" s="211"/>
      <c r="BD454" s="211"/>
      <c r="BE454" s="211"/>
      <c r="BF454" s="211"/>
      <c r="BG454" s="211"/>
      <c r="BH454" s="211"/>
      <c r="BI454" s="211"/>
      <c r="BJ454" s="211"/>
      <c r="BK454" s="211"/>
      <c r="BL454" s="211"/>
      <c r="BM454" s="211"/>
      <c r="BN454" s="211"/>
      <c r="BO454" s="212"/>
      <c r="BP454" s="211"/>
      <c r="BQ454" s="211"/>
      <c r="BR454" s="211"/>
      <c r="BS454" s="211"/>
      <c r="BT454" s="211"/>
      <c r="BU454" s="211"/>
      <c r="BV454" s="211"/>
      <c r="BW454" s="211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</row>
    <row r="455" spans="1:85" ht="15.75" customHeight="1">
      <c r="A455" s="260"/>
      <c r="B455" s="261"/>
      <c r="C455" s="261"/>
      <c r="D455" s="261"/>
      <c r="E455" s="211"/>
      <c r="F455" s="211"/>
      <c r="G455" s="211"/>
      <c r="H455" s="211"/>
      <c r="I455" s="262"/>
      <c r="J455" s="262"/>
      <c r="K455" s="211"/>
      <c r="L455" s="263"/>
      <c r="M455" s="211"/>
      <c r="N455" s="211"/>
      <c r="O455" s="211"/>
      <c r="P455" s="211"/>
      <c r="Q455" s="211"/>
      <c r="R455" s="211"/>
      <c r="S455" s="211"/>
      <c r="T455" s="211"/>
      <c r="U455" s="264"/>
      <c r="V455" s="264"/>
      <c r="W455" s="264"/>
      <c r="X455" s="262"/>
      <c r="Y455" s="262"/>
      <c r="Z455" s="262"/>
      <c r="AA455" s="211"/>
      <c r="AB455" s="211"/>
      <c r="AC455" s="211"/>
      <c r="AD455" s="211"/>
      <c r="AE455" s="265"/>
      <c r="AF455" s="265"/>
      <c r="AG455" s="265"/>
      <c r="AH455" s="265"/>
      <c r="AI455" s="211"/>
      <c r="AJ455" s="211"/>
      <c r="AK455" s="211"/>
      <c r="AL455" s="211"/>
      <c r="AM455" s="211"/>
      <c r="AN455" s="211"/>
      <c r="AO455" s="211"/>
      <c r="AP455" s="211"/>
      <c r="AQ455" s="211"/>
      <c r="AR455" s="211"/>
      <c r="AS455" s="211"/>
      <c r="AT455" s="211"/>
      <c r="AU455" s="211"/>
      <c r="AV455" s="211"/>
      <c r="AW455" s="211"/>
      <c r="AX455" s="211"/>
      <c r="AY455" s="211"/>
      <c r="AZ455" s="211"/>
      <c r="BA455" s="211"/>
      <c r="BB455" s="211"/>
      <c r="BC455" s="211"/>
      <c r="BD455" s="211"/>
      <c r="BE455" s="211"/>
      <c r="BF455" s="211"/>
      <c r="BG455" s="211"/>
      <c r="BH455" s="211"/>
      <c r="BI455" s="211"/>
      <c r="BJ455" s="211"/>
      <c r="BK455" s="211"/>
      <c r="BL455" s="211"/>
      <c r="BM455" s="211"/>
      <c r="BN455" s="211"/>
      <c r="BO455" s="212"/>
      <c r="BP455" s="211"/>
      <c r="BQ455" s="211"/>
      <c r="BR455" s="211"/>
      <c r="BS455" s="211"/>
      <c r="BT455" s="211"/>
      <c r="BU455" s="211"/>
      <c r="BV455" s="211"/>
      <c r="BW455" s="211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</row>
    <row r="456" spans="1:85" ht="15.75" customHeight="1">
      <c r="A456" s="260"/>
      <c r="B456" s="261"/>
      <c r="C456" s="261"/>
      <c r="D456" s="261"/>
      <c r="E456" s="211"/>
      <c r="F456" s="211"/>
      <c r="G456" s="211"/>
      <c r="H456" s="211"/>
      <c r="I456" s="262"/>
      <c r="J456" s="262"/>
      <c r="K456" s="211"/>
      <c r="L456" s="263"/>
      <c r="M456" s="211"/>
      <c r="N456" s="211"/>
      <c r="O456" s="211"/>
      <c r="P456" s="211"/>
      <c r="Q456" s="211"/>
      <c r="R456" s="211"/>
      <c r="S456" s="211"/>
      <c r="T456" s="211"/>
      <c r="U456" s="264"/>
      <c r="V456" s="264"/>
      <c r="W456" s="264"/>
      <c r="X456" s="262"/>
      <c r="Y456" s="262"/>
      <c r="Z456" s="262"/>
      <c r="AA456" s="211"/>
      <c r="AB456" s="211"/>
      <c r="AC456" s="211"/>
      <c r="AD456" s="211"/>
      <c r="AE456" s="265"/>
      <c r="AF456" s="265"/>
      <c r="AG456" s="265"/>
      <c r="AH456" s="265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1"/>
      <c r="AT456" s="211"/>
      <c r="AU456" s="211"/>
      <c r="AV456" s="211"/>
      <c r="AW456" s="211"/>
      <c r="AX456" s="211"/>
      <c r="AY456" s="211"/>
      <c r="AZ456" s="211"/>
      <c r="BA456" s="211"/>
      <c r="BB456" s="211"/>
      <c r="BC456" s="211"/>
      <c r="BD456" s="211"/>
      <c r="BE456" s="211"/>
      <c r="BF456" s="211"/>
      <c r="BG456" s="211"/>
      <c r="BH456" s="211"/>
      <c r="BI456" s="211"/>
      <c r="BJ456" s="211"/>
      <c r="BK456" s="211"/>
      <c r="BL456" s="211"/>
      <c r="BM456" s="211"/>
      <c r="BN456" s="211"/>
      <c r="BO456" s="212"/>
      <c r="BP456" s="211"/>
      <c r="BQ456" s="211"/>
      <c r="BR456" s="211"/>
      <c r="BS456" s="211"/>
      <c r="BT456" s="211"/>
      <c r="BU456" s="211"/>
      <c r="BV456" s="211"/>
      <c r="BW456" s="211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</row>
    <row r="457" spans="1:85" ht="15.75" customHeight="1">
      <c r="A457" s="260"/>
      <c r="B457" s="261"/>
      <c r="C457" s="261"/>
      <c r="D457" s="261"/>
      <c r="E457" s="211"/>
      <c r="F457" s="211"/>
      <c r="G457" s="211"/>
      <c r="H457" s="211"/>
      <c r="I457" s="262"/>
      <c r="J457" s="262"/>
      <c r="K457" s="211"/>
      <c r="L457" s="263"/>
      <c r="M457" s="211"/>
      <c r="N457" s="211"/>
      <c r="O457" s="211"/>
      <c r="P457" s="211"/>
      <c r="Q457" s="211"/>
      <c r="R457" s="211"/>
      <c r="S457" s="211"/>
      <c r="T457" s="211"/>
      <c r="U457" s="264"/>
      <c r="V457" s="264"/>
      <c r="W457" s="264"/>
      <c r="X457" s="262"/>
      <c r="Y457" s="262"/>
      <c r="Z457" s="262"/>
      <c r="AA457" s="211"/>
      <c r="AB457" s="211"/>
      <c r="AC457" s="211"/>
      <c r="AD457" s="211"/>
      <c r="AE457" s="265"/>
      <c r="AF457" s="265"/>
      <c r="AG457" s="265"/>
      <c r="AH457" s="265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1"/>
      <c r="AT457" s="211"/>
      <c r="AU457" s="211"/>
      <c r="AV457" s="211"/>
      <c r="AW457" s="211"/>
      <c r="AX457" s="211"/>
      <c r="AY457" s="211"/>
      <c r="AZ457" s="211"/>
      <c r="BA457" s="211"/>
      <c r="BB457" s="211"/>
      <c r="BC457" s="211"/>
      <c r="BD457" s="211"/>
      <c r="BE457" s="211"/>
      <c r="BF457" s="211"/>
      <c r="BG457" s="211"/>
      <c r="BH457" s="211"/>
      <c r="BI457" s="211"/>
      <c r="BJ457" s="211"/>
      <c r="BK457" s="211"/>
      <c r="BL457" s="211"/>
      <c r="BM457" s="211"/>
      <c r="BN457" s="211"/>
      <c r="BO457" s="212"/>
      <c r="BP457" s="211"/>
      <c r="BQ457" s="211"/>
      <c r="BR457" s="211"/>
      <c r="BS457" s="211"/>
      <c r="BT457" s="211"/>
      <c r="BU457" s="211"/>
      <c r="BV457" s="211"/>
      <c r="BW457" s="211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</row>
    <row r="458" spans="1:85" ht="15.75" customHeight="1">
      <c r="A458" s="260"/>
      <c r="B458" s="261"/>
      <c r="C458" s="261"/>
      <c r="D458" s="261"/>
      <c r="E458" s="211"/>
      <c r="F458" s="211"/>
      <c r="G458" s="211"/>
      <c r="H458" s="211"/>
      <c r="I458" s="262"/>
      <c r="J458" s="262"/>
      <c r="K458" s="211"/>
      <c r="L458" s="263"/>
      <c r="M458" s="211"/>
      <c r="N458" s="211"/>
      <c r="O458" s="211"/>
      <c r="P458" s="211"/>
      <c r="Q458" s="211"/>
      <c r="R458" s="211"/>
      <c r="S458" s="211"/>
      <c r="T458" s="211"/>
      <c r="U458" s="264"/>
      <c r="V458" s="264"/>
      <c r="W458" s="264"/>
      <c r="X458" s="262"/>
      <c r="Y458" s="262"/>
      <c r="Z458" s="262"/>
      <c r="AA458" s="211"/>
      <c r="AB458" s="211"/>
      <c r="AC458" s="211"/>
      <c r="AD458" s="211"/>
      <c r="AE458" s="265"/>
      <c r="AF458" s="265"/>
      <c r="AG458" s="265"/>
      <c r="AH458" s="265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1"/>
      <c r="AT458" s="211"/>
      <c r="AU458" s="211"/>
      <c r="AV458" s="211"/>
      <c r="AW458" s="211"/>
      <c r="AX458" s="211"/>
      <c r="AY458" s="211"/>
      <c r="AZ458" s="211"/>
      <c r="BA458" s="211"/>
      <c r="BB458" s="211"/>
      <c r="BC458" s="211"/>
      <c r="BD458" s="211"/>
      <c r="BE458" s="211"/>
      <c r="BF458" s="211"/>
      <c r="BG458" s="211"/>
      <c r="BH458" s="211"/>
      <c r="BI458" s="211"/>
      <c r="BJ458" s="211"/>
      <c r="BK458" s="211"/>
      <c r="BL458" s="211"/>
      <c r="BM458" s="211"/>
      <c r="BN458" s="211"/>
      <c r="BO458" s="212"/>
      <c r="BP458" s="211"/>
      <c r="BQ458" s="211"/>
      <c r="BR458" s="211"/>
      <c r="BS458" s="211"/>
      <c r="BT458" s="211"/>
      <c r="BU458" s="211"/>
      <c r="BV458" s="211"/>
      <c r="BW458" s="211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</row>
    <row r="459" spans="1:85" ht="15.75" customHeight="1">
      <c r="A459" s="260"/>
      <c r="B459" s="261"/>
      <c r="C459" s="261"/>
      <c r="D459" s="261"/>
      <c r="E459" s="211"/>
      <c r="F459" s="211"/>
      <c r="G459" s="211"/>
      <c r="H459" s="211"/>
      <c r="I459" s="262"/>
      <c r="J459" s="262"/>
      <c r="K459" s="211"/>
      <c r="L459" s="263"/>
      <c r="M459" s="211"/>
      <c r="N459" s="211"/>
      <c r="O459" s="211"/>
      <c r="P459" s="211"/>
      <c r="Q459" s="211"/>
      <c r="R459" s="211"/>
      <c r="S459" s="211"/>
      <c r="T459" s="211"/>
      <c r="U459" s="264"/>
      <c r="V459" s="264"/>
      <c r="W459" s="264"/>
      <c r="X459" s="262"/>
      <c r="Y459" s="262"/>
      <c r="Z459" s="262"/>
      <c r="AA459" s="211"/>
      <c r="AB459" s="211"/>
      <c r="AC459" s="211"/>
      <c r="AD459" s="211"/>
      <c r="AE459" s="265"/>
      <c r="AF459" s="265"/>
      <c r="AG459" s="265"/>
      <c r="AH459" s="265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1"/>
      <c r="AT459" s="211"/>
      <c r="AU459" s="211"/>
      <c r="AV459" s="211"/>
      <c r="AW459" s="211"/>
      <c r="AX459" s="211"/>
      <c r="AY459" s="211"/>
      <c r="AZ459" s="211"/>
      <c r="BA459" s="211"/>
      <c r="BB459" s="211"/>
      <c r="BC459" s="211"/>
      <c r="BD459" s="211"/>
      <c r="BE459" s="211"/>
      <c r="BF459" s="211"/>
      <c r="BG459" s="211"/>
      <c r="BH459" s="211"/>
      <c r="BI459" s="211"/>
      <c r="BJ459" s="211"/>
      <c r="BK459" s="211"/>
      <c r="BL459" s="211"/>
      <c r="BM459" s="211"/>
      <c r="BN459" s="211"/>
      <c r="BO459" s="212"/>
      <c r="BP459" s="211"/>
      <c r="BQ459" s="211"/>
      <c r="BR459" s="211"/>
      <c r="BS459" s="211"/>
      <c r="BT459" s="211"/>
      <c r="BU459" s="211"/>
      <c r="BV459" s="211"/>
      <c r="BW459" s="211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</row>
    <row r="460" spans="1:85" ht="15.75" customHeight="1">
      <c r="A460" s="260"/>
      <c r="B460" s="261"/>
      <c r="C460" s="261"/>
      <c r="D460" s="261"/>
      <c r="E460" s="211"/>
      <c r="F460" s="211"/>
      <c r="G460" s="211"/>
      <c r="H460" s="211"/>
      <c r="I460" s="262"/>
      <c r="J460" s="262"/>
      <c r="K460" s="211"/>
      <c r="L460" s="263"/>
      <c r="M460" s="211"/>
      <c r="N460" s="211"/>
      <c r="O460" s="211"/>
      <c r="P460" s="211"/>
      <c r="Q460" s="211"/>
      <c r="R460" s="211"/>
      <c r="S460" s="211"/>
      <c r="T460" s="211"/>
      <c r="U460" s="264"/>
      <c r="V460" s="264"/>
      <c r="W460" s="264"/>
      <c r="X460" s="262"/>
      <c r="Y460" s="262"/>
      <c r="Z460" s="262"/>
      <c r="AA460" s="211"/>
      <c r="AB460" s="211"/>
      <c r="AC460" s="211"/>
      <c r="AD460" s="211"/>
      <c r="AE460" s="265"/>
      <c r="AF460" s="265"/>
      <c r="AG460" s="265"/>
      <c r="AH460" s="265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1"/>
      <c r="AT460" s="211"/>
      <c r="AU460" s="211"/>
      <c r="AV460" s="211"/>
      <c r="AW460" s="211"/>
      <c r="AX460" s="211"/>
      <c r="AY460" s="211"/>
      <c r="AZ460" s="211"/>
      <c r="BA460" s="211"/>
      <c r="BB460" s="211"/>
      <c r="BC460" s="211"/>
      <c r="BD460" s="211"/>
      <c r="BE460" s="211"/>
      <c r="BF460" s="211"/>
      <c r="BG460" s="211"/>
      <c r="BH460" s="211"/>
      <c r="BI460" s="211"/>
      <c r="BJ460" s="211"/>
      <c r="BK460" s="211"/>
      <c r="BL460" s="211"/>
      <c r="BM460" s="211"/>
      <c r="BN460" s="211"/>
      <c r="BO460" s="212"/>
      <c r="BP460" s="211"/>
      <c r="BQ460" s="211"/>
      <c r="BR460" s="211"/>
      <c r="BS460" s="211"/>
      <c r="BT460" s="211"/>
      <c r="BU460" s="211"/>
      <c r="BV460" s="211"/>
      <c r="BW460" s="211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</row>
    <row r="461" spans="1:85" ht="15.75" customHeight="1">
      <c r="A461" s="260"/>
      <c r="B461" s="261"/>
      <c r="C461" s="261"/>
      <c r="D461" s="261"/>
      <c r="E461" s="211"/>
      <c r="F461" s="211"/>
      <c r="G461" s="211"/>
      <c r="H461" s="211"/>
      <c r="I461" s="262"/>
      <c r="J461" s="262"/>
      <c r="K461" s="211"/>
      <c r="L461" s="263"/>
      <c r="M461" s="211"/>
      <c r="N461" s="211"/>
      <c r="O461" s="211"/>
      <c r="P461" s="211"/>
      <c r="Q461" s="211"/>
      <c r="R461" s="211"/>
      <c r="S461" s="211"/>
      <c r="T461" s="211"/>
      <c r="U461" s="264"/>
      <c r="V461" s="264"/>
      <c r="W461" s="264"/>
      <c r="X461" s="262"/>
      <c r="Y461" s="262"/>
      <c r="Z461" s="262"/>
      <c r="AA461" s="211"/>
      <c r="AB461" s="211"/>
      <c r="AC461" s="211"/>
      <c r="AD461" s="211"/>
      <c r="AE461" s="265"/>
      <c r="AF461" s="265"/>
      <c r="AG461" s="265"/>
      <c r="AH461" s="265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1"/>
      <c r="AT461" s="211"/>
      <c r="AU461" s="211"/>
      <c r="AV461" s="211"/>
      <c r="AW461" s="211"/>
      <c r="AX461" s="211"/>
      <c r="AY461" s="211"/>
      <c r="AZ461" s="211"/>
      <c r="BA461" s="211"/>
      <c r="BB461" s="211"/>
      <c r="BC461" s="211"/>
      <c r="BD461" s="211"/>
      <c r="BE461" s="211"/>
      <c r="BF461" s="211"/>
      <c r="BG461" s="211"/>
      <c r="BH461" s="211"/>
      <c r="BI461" s="211"/>
      <c r="BJ461" s="211"/>
      <c r="BK461" s="211"/>
      <c r="BL461" s="211"/>
      <c r="BM461" s="211"/>
      <c r="BN461" s="211"/>
      <c r="BO461" s="212"/>
      <c r="BP461" s="211"/>
      <c r="BQ461" s="211"/>
      <c r="BR461" s="211"/>
      <c r="BS461" s="211"/>
      <c r="BT461" s="211"/>
      <c r="BU461" s="211"/>
      <c r="BV461" s="211"/>
      <c r="BW461" s="211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</row>
    <row r="462" spans="1:85" ht="15.75" customHeight="1">
      <c r="A462" s="260"/>
      <c r="B462" s="261"/>
      <c r="C462" s="261"/>
      <c r="D462" s="261"/>
      <c r="E462" s="211"/>
      <c r="F462" s="211"/>
      <c r="G462" s="211"/>
      <c r="H462" s="211"/>
      <c r="I462" s="262"/>
      <c r="J462" s="262"/>
      <c r="K462" s="211"/>
      <c r="L462" s="263"/>
      <c r="M462" s="211"/>
      <c r="N462" s="211"/>
      <c r="O462" s="211"/>
      <c r="P462" s="211"/>
      <c r="Q462" s="211"/>
      <c r="R462" s="211"/>
      <c r="S462" s="211"/>
      <c r="T462" s="211"/>
      <c r="U462" s="264"/>
      <c r="V462" s="264"/>
      <c r="W462" s="264"/>
      <c r="X462" s="262"/>
      <c r="Y462" s="262"/>
      <c r="Z462" s="262"/>
      <c r="AA462" s="211"/>
      <c r="AB462" s="211"/>
      <c r="AC462" s="211"/>
      <c r="AD462" s="211"/>
      <c r="AE462" s="265"/>
      <c r="AF462" s="265"/>
      <c r="AG462" s="265"/>
      <c r="AH462" s="265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1"/>
      <c r="AT462" s="211"/>
      <c r="AU462" s="211"/>
      <c r="AV462" s="211"/>
      <c r="AW462" s="211"/>
      <c r="AX462" s="211"/>
      <c r="AY462" s="211"/>
      <c r="AZ462" s="211"/>
      <c r="BA462" s="211"/>
      <c r="BB462" s="211"/>
      <c r="BC462" s="211"/>
      <c r="BD462" s="211"/>
      <c r="BE462" s="211"/>
      <c r="BF462" s="211"/>
      <c r="BG462" s="211"/>
      <c r="BH462" s="211"/>
      <c r="BI462" s="211"/>
      <c r="BJ462" s="211"/>
      <c r="BK462" s="211"/>
      <c r="BL462" s="211"/>
      <c r="BM462" s="211"/>
      <c r="BN462" s="211"/>
      <c r="BO462" s="212"/>
      <c r="BP462" s="211"/>
      <c r="BQ462" s="211"/>
      <c r="BR462" s="211"/>
      <c r="BS462" s="211"/>
      <c r="BT462" s="211"/>
      <c r="BU462" s="211"/>
      <c r="BV462" s="211"/>
      <c r="BW462" s="211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</row>
    <row r="463" spans="1:85" ht="15.75" customHeight="1">
      <c r="A463" s="260"/>
      <c r="B463" s="261"/>
      <c r="C463" s="261"/>
      <c r="D463" s="261"/>
      <c r="E463" s="211"/>
      <c r="F463" s="211"/>
      <c r="G463" s="211"/>
      <c r="H463" s="211"/>
      <c r="I463" s="262"/>
      <c r="J463" s="262"/>
      <c r="K463" s="211"/>
      <c r="L463" s="263"/>
      <c r="M463" s="211"/>
      <c r="N463" s="211"/>
      <c r="O463" s="211"/>
      <c r="P463" s="211"/>
      <c r="Q463" s="211"/>
      <c r="R463" s="211"/>
      <c r="S463" s="211"/>
      <c r="T463" s="211"/>
      <c r="U463" s="264"/>
      <c r="V463" s="264"/>
      <c r="W463" s="264"/>
      <c r="X463" s="262"/>
      <c r="Y463" s="262"/>
      <c r="Z463" s="262"/>
      <c r="AA463" s="211"/>
      <c r="AB463" s="211"/>
      <c r="AC463" s="211"/>
      <c r="AD463" s="211"/>
      <c r="AE463" s="265"/>
      <c r="AF463" s="265"/>
      <c r="AG463" s="265"/>
      <c r="AH463" s="265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1"/>
      <c r="AT463" s="211"/>
      <c r="AU463" s="211"/>
      <c r="AV463" s="211"/>
      <c r="AW463" s="211"/>
      <c r="AX463" s="211"/>
      <c r="AY463" s="211"/>
      <c r="AZ463" s="211"/>
      <c r="BA463" s="211"/>
      <c r="BB463" s="211"/>
      <c r="BC463" s="211"/>
      <c r="BD463" s="211"/>
      <c r="BE463" s="211"/>
      <c r="BF463" s="211"/>
      <c r="BG463" s="211"/>
      <c r="BH463" s="211"/>
      <c r="BI463" s="211"/>
      <c r="BJ463" s="211"/>
      <c r="BK463" s="211"/>
      <c r="BL463" s="211"/>
      <c r="BM463" s="211"/>
      <c r="BN463" s="211"/>
      <c r="BO463" s="212"/>
      <c r="BP463" s="211"/>
      <c r="BQ463" s="211"/>
      <c r="BR463" s="211"/>
      <c r="BS463" s="211"/>
      <c r="BT463" s="211"/>
      <c r="BU463" s="211"/>
      <c r="BV463" s="211"/>
      <c r="BW463" s="211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</row>
    <row r="464" spans="1:85" ht="15.75" customHeight="1">
      <c r="A464" s="260"/>
      <c r="B464" s="261"/>
      <c r="C464" s="261"/>
      <c r="D464" s="261"/>
      <c r="E464" s="211"/>
      <c r="F464" s="211"/>
      <c r="G464" s="211"/>
      <c r="H464" s="211"/>
      <c r="I464" s="262"/>
      <c r="J464" s="262"/>
      <c r="K464" s="211"/>
      <c r="L464" s="263"/>
      <c r="M464" s="211"/>
      <c r="N464" s="211"/>
      <c r="O464" s="211"/>
      <c r="P464" s="211"/>
      <c r="Q464" s="211"/>
      <c r="R464" s="211"/>
      <c r="S464" s="211"/>
      <c r="T464" s="211"/>
      <c r="U464" s="264"/>
      <c r="V464" s="264"/>
      <c r="W464" s="264"/>
      <c r="X464" s="262"/>
      <c r="Y464" s="262"/>
      <c r="Z464" s="262"/>
      <c r="AA464" s="211"/>
      <c r="AB464" s="211"/>
      <c r="AC464" s="211"/>
      <c r="AD464" s="211"/>
      <c r="AE464" s="265"/>
      <c r="AF464" s="265"/>
      <c r="AG464" s="265"/>
      <c r="AH464" s="265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1"/>
      <c r="AT464" s="211"/>
      <c r="AU464" s="211"/>
      <c r="AV464" s="211"/>
      <c r="AW464" s="211"/>
      <c r="AX464" s="211"/>
      <c r="AY464" s="211"/>
      <c r="AZ464" s="211"/>
      <c r="BA464" s="211"/>
      <c r="BB464" s="211"/>
      <c r="BC464" s="211"/>
      <c r="BD464" s="211"/>
      <c r="BE464" s="211"/>
      <c r="BF464" s="211"/>
      <c r="BG464" s="211"/>
      <c r="BH464" s="211"/>
      <c r="BI464" s="211"/>
      <c r="BJ464" s="211"/>
      <c r="BK464" s="211"/>
      <c r="BL464" s="211"/>
      <c r="BM464" s="211"/>
      <c r="BN464" s="211"/>
      <c r="BO464" s="212"/>
      <c r="BP464" s="211"/>
      <c r="BQ464" s="211"/>
      <c r="BR464" s="211"/>
      <c r="BS464" s="211"/>
      <c r="BT464" s="211"/>
      <c r="BU464" s="211"/>
      <c r="BV464" s="211"/>
      <c r="BW464" s="211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</row>
    <row r="465" spans="1:85" ht="15.75" customHeight="1">
      <c r="A465" s="260"/>
      <c r="B465" s="261"/>
      <c r="C465" s="261"/>
      <c r="D465" s="261"/>
      <c r="E465" s="211"/>
      <c r="F465" s="211"/>
      <c r="G465" s="211"/>
      <c r="H465" s="211"/>
      <c r="I465" s="262"/>
      <c r="J465" s="262"/>
      <c r="K465" s="211"/>
      <c r="L465" s="263"/>
      <c r="M465" s="211"/>
      <c r="N465" s="211"/>
      <c r="O465" s="211"/>
      <c r="P465" s="211"/>
      <c r="Q465" s="211"/>
      <c r="R465" s="211"/>
      <c r="S465" s="211"/>
      <c r="T465" s="211"/>
      <c r="U465" s="264"/>
      <c r="V465" s="264"/>
      <c r="W465" s="264"/>
      <c r="X465" s="262"/>
      <c r="Y465" s="262"/>
      <c r="Z465" s="262"/>
      <c r="AA465" s="211"/>
      <c r="AB465" s="211"/>
      <c r="AC465" s="211"/>
      <c r="AD465" s="211"/>
      <c r="AE465" s="265"/>
      <c r="AF465" s="265"/>
      <c r="AG465" s="265"/>
      <c r="AH465" s="265"/>
      <c r="AI465" s="211"/>
      <c r="AJ465" s="211"/>
      <c r="AK465" s="211"/>
      <c r="AL465" s="211"/>
      <c r="AM465" s="211"/>
      <c r="AN465" s="211"/>
      <c r="AO465" s="211"/>
      <c r="AP465" s="211"/>
      <c r="AQ465" s="211"/>
      <c r="AR465" s="211"/>
      <c r="AS465" s="211"/>
      <c r="AT465" s="211"/>
      <c r="AU465" s="211"/>
      <c r="AV465" s="211"/>
      <c r="AW465" s="211"/>
      <c r="AX465" s="211"/>
      <c r="AY465" s="211"/>
      <c r="AZ465" s="211"/>
      <c r="BA465" s="211"/>
      <c r="BB465" s="211"/>
      <c r="BC465" s="211"/>
      <c r="BD465" s="211"/>
      <c r="BE465" s="211"/>
      <c r="BF465" s="211"/>
      <c r="BG465" s="211"/>
      <c r="BH465" s="211"/>
      <c r="BI465" s="211"/>
      <c r="BJ465" s="211"/>
      <c r="BK465" s="211"/>
      <c r="BL465" s="211"/>
      <c r="BM465" s="211"/>
      <c r="BN465" s="211"/>
      <c r="BO465" s="212"/>
      <c r="BP465" s="211"/>
      <c r="BQ465" s="211"/>
      <c r="BR465" s="211"/>
      <c r="BS465" s="211"/>
      <c r="BT465" s="211"/>
      <c r="BU465" s="211"/>
      <c r="BV465" s="211"/>
      <c r="BW465" s="211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</row>
    <row r="466" spans="1:85" ht="15.75" customHeight="1">
      <c r="A466" s="260"/>
      <c r="B466" s="261"/>
      <c r="C466" s="261"/>
      <c r="D466" s="261"/>
      <c r="E466" s="211"/>
      <c r="F466" s="211"/>
      <c r="G466" s="211"/>
      <c r="H466" s="211"/>
      <c r="I466" s="262"/>
      <c r="J466" s="262"/>
      <c r="K466" s="211"/>
      <c r="L466" s="263"/>
      <c r="M466" s="211"/>
      <c r="N466" s="211"/>
      <c r="O466" s="211"/>
      <c r="P466" s="211"/>
      <c r="Q466" s="211"/>
      <c r="R466" s="211"/>
      <c r="S466" s="211"/>
      <c r="T466" s="211"/>
      <c r="U466" s="264"/>
      <c r="V466" s="264"/>
      <c r="W466" s="264"/>
      <c r="X466" s="262"/>
      <c r="Y466" s="262"/>
      <c r="Z466" s="262"/>
      <c r="AA466" s="211"/>
      <c r="AB466" s="211"/>
      <c r="AC466" s="211"/>
      <c r="AD466" s="211"/>
      <c r="AE466" s="265"/>
      <c r="AF466" s="265"/>
      <c r="AG466" s="265"/>
      <c r="AH466" s="265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1"/>
      <c r="BD466" s="211"/>
      <c r="BE466" s="211"/>
      <c r="BF466" s="211"/>
      <c r="BG466" s="211"/>
      <c r="BH466" s="211"/>
      <c r="BI466" s="211"/>
      <c r="BJ466" s="211"/>
      <c r="BK466" s="211"/>
      <c r="BL466" s="211"/>
      <c r="BM466" s="211"/>
      <c r="BN466" s="211"/>
      <c r="BO466" s="212"/>
      <c r="BP466" s="211"/>
      <c r="BQ466" s="211"/>
      <c r="BR466" s="211"/>
      <c r="BS466" s="211"/>
      <c r="BT466" s="211"/>
      <c r="BU466" s="211"/>
      <c r="BV466" s="211"/>
      <c r="BW466" s="211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</row>
    <row r="467" spans="1:85" ht="15.75" customHeight="1">
      <c r="A467" s="260"/>
      <c r="B467" s="261"/>
      <c r="C467" s="261"/>
      <c r="D467" s="261"/>
      <c r="E467" s="211"/>
      <c r="F467" s="211"/>
      <c r="G467" s="211"/>
      <c r="H467" s="211"/>
      <c r="I467" s="262"/>
      <c r="J467" s="262"/>
      <c r="K467" s="211"/>
      <c r="L467" s="263"/>
      <c r="M467" s="211"/>
      <c r="N467" s="211"/>
      <c r="O467" s="211"/>
      <c r="P467" s="211"/>
      <c r="Q467" s="211"/>
      <c r="R467" s="211"/>
      <c r="S467" s="211"/>
      <c r="T467" s="211"/>
      <c r="U467" s="264"/>
      <c r="V467" s="264"/>
      <c r="W467" s="264"/>
      <c r="X467" s="262"/>
      <c r="Y467" s="262"/>
      <c r="Z467" s="262"/>
      <c r="AA467" s="211"/>
      <c r="AB467" s="211"/>
      <c r="AC467" s="211"/>
      <c r="AD467" s="211"/>
      <c r="AE467" s="265"/>
      <c r="AF467" s="265"/>
      <c r="AG467" s="265"/>
      <c r="AH467" s="265"/>
      <c r="AI467" s="211"/>
      <c r="AJ467" s="211"/>
      <c r="AK467" s="211"/>
      <c r="AL467" s="211"/>
      <c r="AM467" s="211"/>
      <c r="AN467" s="211"/>
      <c r="AO467" s="211"/>
      <c r="AP467" s="211"/>
      <c r="AQ467" s="211"/>
      <c r="AR467" s="211"/>
      <c r="AS467" s="211"/>
      <c r="AT467" s="211"/>
      <c r="AU467" s="211"/>
      <c r="AV467" s="211"/>
      <c r="AW467" s="211"/>
      <c r="AX467" s="211"/>
      <c r="AY467" s="211"/>
      <c r="AZ467" s="211"/>
      <c r="BA467" s="211"/>
      <c r="BB467" s="211"/>
      <c r="BC467" s="211"/>
      <c r="BD467" s="211"/>
      <c r="BE467" s="211"/>
      <c r="BF467" s="211"/>
      <c r="BG467" s="211"/>
      <c r="BH467" s="211"/>
      <c r="BI467" s="211"/>
      <c r="BJ467" s="211"/>
      <c r="BK467" s="211"/>
      <c r="BL467" s="211"/>
      <c r="BM467" s="211"/>
      <c r="BN467" s="211"/>
      <c r="BO467" s="212"/>
      <c r="BP467" s="211"/>
      <c r="BQ467" s="211"/>
      <c r="BR467" s="211"/>
      <c r="BS467" s="211"/>
      <c r="BT467" s="211"/>
      <c r="BU467" s="211"/>
      <c r="BV467" s="211"/>
      <c r="BW467" s="211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</row>
    <row r="468" spans="1:85" ht="15.75" customHeight="1">
      <c r="A468" s="260"/>
      <c r="B468" s="261"/>
      <c r="C468" s="261"/>
      <c r="D468" s="261"/>
      <c r="E468" s="211"/>
      <c r="F468" s="211"/>
      <c r="G468" s="211"/>
      <c r="H468" s="211"/>
      <c r="I468" s="262"/>
      <c r="J468" s="262"/>
      <c r="K468" s="211"/>
      <c r="L468" s="263"/>
      <c r="M468" s="211"/>
      <c r="N468" s="211"/>
      <c r="O468" s="211"/>
      <c r="P468" s="211"/>
      <c r="Q468" s="211"/>
      <c r="R468" s="211"/>
      <c r="S468" s="211"/>
      <c r="T468" s="211"/>
      <c r="U468" s="264"/>
      <c r="V468" s="264"/>
      <c r="W468" s="264"/>
      <c r="X468" s="262"/>
      <c r="Y468" s="262"/>
      <c r="Z468" s="262"/>
      <c r="AA468" s="211"/>
      <c r="AB468" s="211"/>
      <c r="AC468" s="211"/>
      <c r="AD468" s="211"/>
      <c r="AE468" s="265"/>
      <c r="AF468" s="265"/>
      <c r="AG468" s="265"/>
      <c r="AH468" s="265"/>
      <c r="AI468" s="211"/>
      <c r="AJ468" s="211"/>
      <c r="AK468" s="211"/>
      <c r="AL468" s="211"/>
      <c r="AM468" s="211"/>
      <c r="AN468" s="211"/>
      <c r="AO468" s="211"/>
      <c r="AP468" s="211"/>
      <c r="AQ468" s="211"/>
      <c r="AR468" s="211"/>
      <c r="AS468" s="211"/>
      <c r="AT468" s="211"/>
      <c r="AU468" s="211"/>
      <c r="AV468" s="211"/>
      <c r="AW468" s="211"/>
      <c r="AX468" s="211"/>
      <c r="AY468" s="211"/>
      <c r="AZ468" s="211"/>
      <c r="BA468" s="211"/>
      <c r="BB468" s="211"/>
      <c r="BC468" s="211"/>
      <c r="BD468" s="211"/>
      <c r="BE468" s="211"/>
      <c r="BF468" s="211"/>
      <c r="BG468" s="211"/>
      <c r="BH468" s="211"/>
      <c r="BI468" s="211"/>
      <c r="BJ468" s="211"/>
      <c r="BK468" s="211"/>
      <c r="BL468" s="211"/>
      <c r="BM468" s="211"/>
      <c r="BN468" s="211"/>
      <c r="BO468" s="212"/>
      <c r="BP468" s="211"/>
      <c r="BQ468" s="211"/>
      <c r="BR468" s="211"/>
      <c r="BS468" s="211"/>
      <c r="BT468" s="211"/>
      <c r="BU468" s="211"/>
      <c r="BV468" s="211"/>
      <c r="BW468" s="211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</row>
    <row r="469" spans="1:85" ht="15.75" customHeight="1">
      <c r="A469" s="260"/>
      <c r="B469" s="261"/>
      <c r="C469" s="261"/>
      <c r="D469" s="261"/>
      <c r="E469" s="211"/>
      <c r="F469" s="211"/>
      <c r="G469" s="211"/>
      <c r="H469" s="211"/>
      <c r="I469" s="262"/>
      <c r="J469" s="262"/>
      <c r="K469" s="211"/>
      <c r="L469" s="263"/>
      <c r="M469" s="211"/>
      <c r="N469" s="211"/>
      <c r="O469" s="211"/>
      <c r="P469" s="211"/>
      <c r="Q469" s="211"/>
      <c r="R469" s="211"/>
      <c r="S469" s="211"/>
      <c r="T469" s="211"/>
      <c r="U469" s="264"/>
      <c r="V469" s="264"/>
      <c r="W469" s="264"/>
      <c r="X469" s="262"/>
      <c r="Y469" s="262"/>
      <c r="Z469" s="262"/>
      <c r="AA469" s="211"/>
      <c r="AB469" s="211"/>
      <c r="AC469" s="211"/>
      <c r="AD469" s="211"/>
      <c r="AE469" s="265"/>
      <c r="AF469" s="265"/>
      <c r="AG469" s="265"/>
      <c r="AH469" s="265"/>
      <c r="AI469" s="211"/>
      <c r="AJ469" s="211"/>
      <c r="AK469" s="211"/>
      <c r="AL469" s="211"/>
      <c r="AM469" s="211"/>
      <c r="AN469" s="211"/>
      <c r="AO469" s="211"/>
      <c r="AP469" s="211"/>
      <c r="AQ469" s="211"/>
      <c r="AR469" s="211"/>
      <c r="AS469" s="211"/>
      <c r="AT469" s="211"/>
      <c r="AU469" s="211"/>
      <c r="AV469" s="211"/>
      <c r="AW469" s="211"/>
      <c r="AX469" s="211"/>
      <c r="AY469" s="211"/>
      <c r="AZ469" s="211"/>
      <c r="BA469" s="211"/>
      <c r="BB469" s="211"/>
      <c r="BC469" s="211"/>
      <c r="BD469" s="211"/>
      <c r="BE469" s="211"/>
      <c r="BF469" s="211"/>
      <c r="BG469" s="211"/>
      <c r="BH469" s="211"/>
      <c r="BI469" s="211"/>
      <c r="BJ469" s="211"/>
      <c r="BK469" s="211"/>
      <c r="BL469" s="211"/>
      <c r="BM469" s="211"/>
      <c r="BN469" s="211"/>
      <c r="BO469" s="212"/>
      <c r="BP469" s="211"/>
      <c r="BQ469" s="211"/>
      <c r="BR469" s="211"/>
      <c r="BS469" s="211"/>
      <c r="BT469" s="211"/>
      <c r="BU469" s="211"/>
      <c r="BV469" s="211"/>
      <c r="BW469" s="211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</row>
    <row r="470" spans="1:85" ht="15.75" customHeight="1">
      <c r="A470" s="260"/>
      <c r="B470" s="261"/>
      <c r="C470" s="261"/>
      <c r="D470" s="261"/>
      <c r="E470" s="211"/>
      <c r="F470" s="211"/>
      <c r="G470" s="211"/>
      <c r="H470" s="211"/>
      <c r="I470" s="262"/>
      <c r="J470" s="262"/>
      <c r="K470" s="211"/>
      <c r="L470" s="263"/>
      <c r="M470" s="211"/>
      <c r="N470" s="211"/>
      <c r="O470" s="211"/>
      <c r="P470" s="211"/>
      <c r="Q470" s="211"/>
      <c r="R470" s="211"/>
      <c r="S470" s="211"/>
      <c r="T470" s="211"/>
      <c r="U470" s="264"/>
      <c r="V470" s="264"/>
      <c r="W470" s="264"/>
      <c r="X470" s="262"/>
      <c r="Y470" s="262"/>
      <c r="Z470" s="262"/>
      <c r="AA470" s="211"/>
      <c r="AB470" s="211"/>
      <c r="AC470" s="211"/>
      <c r="AD470" s="211"/>
      <c r="AE470" s="265"/>
      <c r="AF470" s="265"/>
      <c r="AG470" s="265"/>
      <c r="AH470" s="265"/>
      <c r="AI470" s="211"/>
      <c r="AJ470" s="211"/>
      <c r="AK470" s="211"/>
      <c r="AL470" s="211"/>
      <c r="AM470" s="211"/>
      <c r="AN470" s="211"/>
      <c r="AO470" s="211"/>
      <c r="AP470" s="211"/>
      <c r="AQ470" s="211"/>
      <c r="AR470" s="211"/>
      <c r="AS470" s="211"/>
      <c r="AT470" s="211"/>
      <c r="AU470" s="211"/>
      <c r="AV470" s="211"/>
      <c r="AW470" s="211"/>
      <c r="AX470" s="211"/>
      <c r="AY470" s="211"/>
      <c r="AZ470" s="211"/>
      <c r="BA470" s="211"/>
      <c r="BB470" s="211"/>
      <c r="BC470" s="211"/>
      <c r="BD470" s="211"/>
      <c r="BE470" s="211"/>
      <c r="BF470" s="211"/>
      <c r="BG470" s="211"/>
      <c r="BH470" s="211"/>
      <c r="BI470" s="211"/>
      <c r="BJ470" s="211"/>
      <c r="BK470" s="211"/>
      <c r="BL470" s="211"/>
      <c r="BM470" s="211"/>
      <c r="BN470" s="211"/>
      <c r="BO470" s="212"/>
      <c r="BP470" s="211"/>
      <c r="BQ470" s="211"/>
      <c r="BR470" s="211"/>
      <c r="BS470" s="211"/>
      <c r="BT470" s="211"/>
      <c r="BU470" s="211"/>
      <c r="BV470" s="211"/>
      <c r="BW470" s="211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</row>
    <row r="471" spans="1:85" ht="15.75" customHeight="1">
      <c r="A471" s="260"/>
      <c r="B471" s="261"/>
      <c r="C471" s="261"/>
      <c r="D471" s="261"/>
      <c r="E471" s="211"/>
      <c r="F471" s="211"/>
      <c r="G471" s="211"/>
      <c r="H471" s="211"/>
      <c r="I471" s="262"/>
      <c r="J471" s="262"/>
      <c r="K471" s="211"/>
      <c r="L471" s="263"/>
      <c r="M471" s="211"/>
      <c r="N471" s="211"/>
      <c r="O471" s="211"/>
      <c r="P471" s="211"/>
      <c r="Q471" s="211"/>
      <c r="R471" s="211"/>
      <c r="S471" s="211"/>
      <c r="T471" s="211"/>
      <c r="U471" s="264"/>
      <c r="V471" s="264"/>
      <c r="W471" s="264"/>
      <c r="X471" s="262"/>
      <c r="Y471" s="262"/>
      <c r="Z471" s="262"/>
      <c r="AA471" s="211"/>
      <c r="AB471" s="211"/>
      <c r="AC471" s="211"/>
      <c r="AD471" s="211"/>
      <c r="AE471" s="265"/>
      <c r="AF471" s="265"/>
      <c r="AG471" s="265"/>
      <c r="AH471" s="265"/>
      <c r="AI471" s="211"/>
      <c r="AJ471" s="211"/>
      <c r="AK471" s="211"/>
      <c r="AL471" s="211"/>
      <c r="AM471" s="211"/>
      <c r="AN471" s="211"/>
      <c r="AO471" s="211"/>
      <c r="AP471" s="211"/>
      <c r="AQ471" s="211"/>
      <c r="AR471" s="211"/>
      <c r="AS471" s="211"/>
      <c r="AT471" s="211"/>
      <c r="AU471" s="211"/>
      <c r="AV471" s="211"/>
      <c r="AW471" s="211"/>
      <c r="AX471" s="211"/>
      <c r="AY471" s="211"/>
      <c r="AZ471" s="211"/>
      <c r="BA471" s="211"/>
      <c r="BB471" s="211"/>
      <c r="BC471" s="211"/>
      <c r="BD471" s="211"/>
      <c r="BE471" s="211"/>
      <c r="BF471" s="211"/>
      <c r="BG471" s="211"/>
      <c r="BH471" s="211"/>
      <c r="BI471" s="211"/>
      <c r="BJ471" s="211"/>
      <c r="BK471" s="211"/>
      <c r="BL471" s="211"/>
      <c r="BM471" s="211"/>
      <c r="BN471" s="211"/>
      <c r="BO471" s="212"/>
      <c r="BP471" s="211"/>
      <c r="BQ471" s="211"/>
      <c r="BR471" s="211"/>
      <c r="BS471" s="211"/>
      <c r="BT471" s="211"/>
      <c r="BU471" s="211"/>
      <c r="BV471" s="211"/>
      <c r="BW471" s="211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</row>
    <row r="472" spans="1:85" ht="15.75" customHeight="1">
      <c r="A472" s="260"/>
      <c r="B472" s="261"/>
      <c r="C472" s="261"/>
      <c r="D472" s="261"/>
      <c r="E472" s="211"/>
      <c r="F472" s="211"/>
      <c r="G472" s="211"/>
      <c r="H472" s="211"/>
      <c r="I472" s="262"/>
      <c r="J472" s="262"/>
      <c r="K472" s="211"/>
      <c r="L472" s="263"/>
      <c r="M472" s="211"/>
      <c r="N472" s="211"/>
      <c r="O472" s="211"/>
      <c r="P472" s="211"/>
      <c r="Q472" s="211"/>
      <c r="R472" s="211"/>
      <c r="S472" s="211"/>
      <c r="T472" s="211"/>
      <c r="U472" s="264"/>
      <c r="V472" s="264"/>
      <c r="W472" s="264"/>
      <c r="X472" s="262"/>
      <c r="Y472" s="262"/>
      <c r="Z472" s="262"/>
      <c r="AA472" s="211"/>
      <c r="AB472" s="211"/>
      <c r="AC472" s="211"/>
      <c r="AD472" s="211"/>
      <c r="AE472" s="265"/>
      <c r="AF472" s="265"/>
      <c r="AG472" s="265"/>
      <c r="AH472" s="265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1"/>
      <c r="BD472" s="211"/>
      <c r="BE472" s="211"/>
      <c r="BF472" s="211"/>
      <c r="BG472" s="211"/>
      <c r="BH472" s="211"/>
      <c r="BI472" s="211"/>
      <c r="BJ472" s="211"/>
      <c r="BK472" s="211"/>
      <c r="BL472" s="211"/>
      <c r="BM472" s="211"/>
      <c r="BN472" s="211"/>
      <c r="BO472" s="212"/>
      <c r="BP472" s="211"/>
      <c r="BQ472" s="211"/>
      <c r="BR472" s="211"/>
      <c r="BS472" s="211"/>
      <c r="BT472" s="211"/>
      <c r="BU472" s="211"/>
      <c r="BV472" s="211"/>
      <c r="BW472" s="211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</row>
    <row r="473" spans="1:85" ht="15.75" customHeight="1">
      <c r="A473" s="260"/>
      <c r="B473" s="261"/>
      <c r="C473" s="261"/>
      <c r="D473" s="261"/>
      <c r="E473" s="211"/>
      <c r="F473" s="211"/>
      <c r="G473" s="211"/>
      <c r="H473" s="211"/>
      <c r="I473" s="262"/>
      <c r="J473" s="262"/>
      <c r="K473" s="211"/>
      <c r="L473" s="263"/>
      <c r="M473" s="211"/>
      <c r="N473" s="211"/>
      <c r="O473" s="211"/>
      <c r="P473" s="211"/>
      <c r="Q473" s="211"/>
      <c r="R473" s="211"/>
      <c r="S473" s="211"/>
      <c r="T473" s="211"/>
      <c r="U473" s="264"/>
      <c r="V473" s="264"/>
      <c r="W473" s="264"/>
      <c r="X473" s="262"/>
      <c r="Y473" s="262"/>
      <c r="Z473" s="262"/>
      <c r="AA473" s="211"/>
      <c r="AB473" s="211"/>
      <c r="AC473" s="211"/>
      <c r="AD473" s="211"/>
      <c r="AE473" s="265"/>
      <c r="AF473" s="265"/>
      <c r="AG473" s="265"/>
      <c r="AH473" s="265"/>
      <c r="AI473" s="211"/>
      <c r="AJ473" s="211"/>
      <c r="AK473" s="211"/>
      <c r="AL473" s="211"/>
      <c r="AM473" s="211"/>
      <c r="AN473" s="211"/>
      <c r="AO473" s="211"/>
      <c r="AP473" s="211"/>
      <c r="AQ473" s="211"/>
      <c r="AR473" s="211"/>
      <c r="AS473" s="211"/>
      <c r="AT473" s="211"/>
      <c r="AU473" s="211"/>
      <c r="AV473" s="211"/>
      <c r="AW473" s="211"/>
      <c r="AX473" s="211"/>
      <c r="AY473" s="211"/>
      <c r="AZ473" s="211"/>
      <c r="BA473" s="211"/>
      <c r="BB473" s="211"/>
      <c r="BC473" s="211"/>
      <c r="BD473" s="211"/>
      <c r="BE473" s="211"/>
      <c r="BF473" s="211"/>
      <c r="BG473" s="211"/>
      <c r="BH473" s="211"/>
      <c r="BI473" s="211"/>
      <c r="BJ473" s="211"/>
      <c r="BK473" s="211"/>
      <c r="BL473" s="211"/>
      <c r="BM473" s="211"/>
      <c r="BN473" s="211"/>
      <c r="BO473" s="212"/>
      <c r="BP473" s="211"/>
      <c r="BQ473" s="211"/>
      <c r="BR473" s="211"/>
      <c r="BS473" s="211"/>
      <c r="BT473" s="211"/>
      <c r="BU473" s="211"/>
      <c r="BV473" s="211"/>
      <c r="BW473" s="211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</row>
    <row r="474" spans="1:85" ht="15.75" customHeight="1">
      <c r="A474" s="260"/>
      <c r="B474" s="261"/>
      <c r="C474" s="261"/>
      <c r="D474" s="261"/>
      <c r="E474" s="211"/>
      <c r="F474" s="211"/>
      <c r="G474" s="211"/>
      <c r="H474" s="211"/>
      <c r="I474" s="262"/>
      <c r="J474" s="262"/>
      <c r="K474" s="211"/>
      <c r="L474" s="263"/>
      <c r="M474" s="211"/>
      <c r="N474" s="211"/>
      <c r="O474" s="211"/>
      <c r="P474" s="211"/>
      <c r="Q474" s="211"/>
      <c r="R474" s="211"/>
      <c r="S474" s="211"/>
      <c r="T474" s="211"/>
      <c r="U474" s="264"/>
      <c r="V474" s="264"/>
      <c r="W474" s="264"/>
      <c r="X474" s="262"/>
      <c r="Y474" s="262"/>
      <c r="Z474" s="262"/>
      <c r="AA474" s="211"/>
      <c r="AB474" s="211"/>
      <c r="AC474" s="211"/>
      <c r="AD474" s="211"/>
      <c r="AE474" s="265"/>
      <c r="AF474" s="265"/>
      <c r="AG474" s="265"/>
      <c r="AH474" s="265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  <c r="BI474" s="211"/>
      <c r="BJ474" s="211"/>
      <c r="BK474" s="211"/>
      <c r="BL474" s="211"/>
      <c r="BM474" s="211"/>
      <c r="BN474" s="211"/>
      <c r="BO474" s="212"/>
      <c r="BP474" s="211"/>
      <c r="BQ474" s="211"/>
      <c r="BR474" s="211"/>
      <c r="BS474" s="211"/>
      <c r="BT474" s="211"/>
      <c r="BU474" s="211"/>
      <c r="BV474" s="211"/>
      <c r="BW474" s="211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</row>
  </sheetData>
  <sheetProtection sheet="1" objects="1" scenarios="1" selectLockedCells="1" selectUnlockedCells="1"/>
  <mergeCells count="41">
    <mergeCell ref="BT1:BT2"/>
    <mergeCell ref="BU1:BU2"/>
    <mergeCell ref="BV1:BV2"/>
    <mergeCell ref="BW1:BW2"/>
    <mergeCell ref="AY1:BA1"/>
    <mergeCell ref="BB1:BD1"/>
    <mergeCell ref="BE1:BG1"/>
    <mergeCell ref="BH1:BJ1"/>
    <mergeCell ref="BQ1:BS1"/>
    <mergeCell ref="BK1:BM1"/>
    <mergeCell ref="BN1:BP1"/>
    <mergeCell ref="A2:C2"/>
    <mergeCell ref="AA1:AC1"/>
    <mergeCell ref="E1:J1"/>
    <mergeCell ref="I388:J388"/>
    <mergeCell ref="A1:D1"/>
    <mergeCell ref="K1:N1"/>
    <mergeCell ref="O1:Q1"/>
    <mergeCell ref="K400:L400"/>
    <mergeCell ref="AA388:AF388"/>
    <mergeCell ref="AG388:AL388"/>
    <mergeCell ref="R1:T1"/>
    <mergeCell ref="U1:W1"/>
    <mergeCell ref="X1:Z1"/>
    <mergeCell ref="AP1:AR1"/>
    <mergeCell ref="AS1:AU1"/>
    <mergeCell ref="K395:L395"/>
    <mergeCell ref="K396:L396"/>
    <mergeCell ref="K397:L397"/>
    <mergeCell ref="AM388:AR388"/>
    <mergeCell ref="AS388:AX388"/>
    <mergeCell ref="AV1:AX1"/>
    <mergeCell ref="AD1:AF1"/>
    <mergeCell ref="AG1:AI1"/>
    <mergeCell ref="AJ1:AL1"/>
    <mergeCell ref="AM1:AO1"/>
    <mergeCell ref="AY388:BD388"/>
    <mergeCell ref="K394:N394"/>
    <mergeCell ref="AB394:AC394"/>
    <mergeCell ref="K398:L398"/>
    <mergeCell ref="K399:L399"/>
  </mergeCells>
  <conditionalFormatting sqref="I118:J118 X118:Z118 I120:J120 X130:Z182 I184:J239 X184:Z239 X241:Z267 X270:Z274 X287:Z387 X3:Z116 I3:J116 I130:J182 I241:J275 I287:J387">
    <cfRule type="cellIs" dxfId="79" priority="1" operator="between">
      <formula>"0%"</formula>
      <formula>"25%"</formula>
    </cfRule>
  </conditionalFormatting>
  <conditionalFormatting sqref="I118:J118 X118:Z118 I120:J120 X130:Z182 I184:J239 X184:Z239 X241:Z267 X270:Z274 X287:Z387 X3:Z116 I3:J116 I130:J182 I241:J275 I287:J387">
    <cfRule type="cellIs" dxfId="78" priority="2" operator="between">
      <formula>"25.01%"</formula>
      <formula>"50%"</formula>
    </cfRule>
  </conditionalFormatting>
  <conditionalFormatting sqref="I118:J118 X118:Z118 I120:J120 X130:Z182 I184:J239 X184:Z239 X241:Z267 X270:Z274 X287:Z387 X3:Z116 I3:J116 I130:J182 I241:J275 I287:J387">
    <cfRule type="cellIs" dxfId="77" priority="3" operator="between">
      <formula>"50.01%"</formula>
      <formula>"75%"</formula>
    </cfRule>
  </conditionalFormatting>
  <conditionalFormatting sqref="I118:J118 X118:Z118 I120:J120 X130:Z182 I184:J239 X184:Z239 X241:Z267 X270:Z274 X287:Z387 X3:Z116 I3:J116 I130:J182 I241:J275 I287:J387">
    <cfRule type="cellIs" dxfId="76" priority="4" operator="between">
      <formula>"75.01%"</formula>
      <formula>"99.99%"</formula>
    </cfRule>
  </conditionalFormatting>
  <conditionalFormatting sqref="I118:J118 X118:Z118 I120:J120 X130:Z182 I184:J239 X184:Z239 X241:Z267 X270:Z274 X287:Z387 X3:Z116 I3:J116 I130:J182 I241:J275 I287:J387">
    <cfRule type="cellIs" dxfId="75" priority="5" operator="greaterThanOrEqual">
      <formula>"100%"</formula>
    </cfRule>
  </conditionalFormatting>
  <conditionalFormatting sqref="I281:J281">
    <cfRule type="cellIs" dxfId="74" priority="6" operator="between">
      <formula>"0%"</formula>
      <formula>"25%"</formula>
    </cfRule>
  </conditionalFormatting>
  <conditionalFormatting sqref="I281:J281">
    <cfRule type="cellIs" dxfId="73" priority="7" operator="between">
      <formula>"25.01%"</formula>
      <formula>"50%"</formula>
    </cfRule>
  </conditionalFormatting>
  <conditionalFormatting sqref="I281:J281">
    <cfRule type="cellIs" dxfId="72" priority="8" operator="between">
      <formula>"50.01%"</formula>
      <formula>"75%"</formula>
    </cfRule>
  </conditionalFormatting>
  <conditionalFormatting sqref="I281:J281">
    <cfRule type="cellIs" dxfId="71" priority="9" operator="between">
      <formula>"75.01%"</formula>
      <formula>"99.99%"</formula>
    </cfRule>
  </conditionalFormatting>
  <conditionalFormatting sqref="I281:J281">
    <cfRule type="cellIs" dxfId="70" priority="10" operator="greaterThanOrEqual">
      <formula>"100%"</formula>
    </cfRule>
  </conditionalFormatting>
  <conditionalFormatting sqref="X183:Z183">
    <cfRule type="cellIs" dxfId="69" priority="11" operator="between">
      <formula>"0%"</formula>
      <formula>"25%"</formula>
    </cfRule>
  </conditionalFormatting>
  <conditionalFormatting sqref="X183:Z183">
    <cfRule type="cellIs" dxfId="68" priority="12" operator="between">
      <formula>"25.01%"</formula>
      <formula>"50%"</formula>
    </cfRule>
  </conditionalFormatting>
  <conditionalFormatting sqref="X183:Z183">
    <cfRule type="cellIs" dxfId="67" priority="13" operator="between">
      <formula>"50.01%"</formula>
      <formula>"75%"</formula>
    </cfRule>
  </conditionalFormatting>
  <conditionalFormatting sqref="X183:Z183">
    <cfRule type="cellIs" dxfId="66" priority="14" operator="between">
      <formula>"75.01%"</formula>
      <formula>"99.99%"</formula>
    </cfRule>
  </conditionalFormatting>
  <conditionalFormatting sqref="X183:Z183">
    <cfRule type="cellIs" dxfId="65" priority="15" operator="greaterThanOrEqual">
      <formula>"100%"</formula>
    </cfRule>
  </conditionalFormatting>
  <conditionalFormatting sqref="I183:J183">
    <cfRule type="cellIs" dxfId="64" priority="16" operator="between">
      <formula>"0%"</formula>
      <formula>"25%"</formula>
    </cfRule>
  </conditionalFormatting>
  <conditionalFormatting sqref="I183:J183">
    <cfRule type="cellIs" dxfId="63" priority="17" operator="between">
      <formula>"25.01%"</formula>
      <formula>"50%"</formula>
    </cfRule>
  </conditionalFormatting>
  <conditionalFormatting sqref="I183:J183">
    <cfRule type="cellIs" dxfId="62" priority="18" operator="between">
      <formula>"50.01%"</formula>
      <formula>"75%"</formula>
    </cfRule>
  </conditionalFormatting>
  <conditionalFormatting sqref="I183:J183">
    <cfRule type="cellIs" dxfId="61" priority="19" operator="between">
      <formula>"75.01%"</formula>
      <formula>"99.99%"</formula>
    </cfRule>
  </conditionalFormatting>
  <conditionalFormatting sqref="I183:J183">
    <cfRule type="cellIs" dxfId="60" priority="20" operator="greaterThanOrEqual">
      <formula>"100%"</formula>
    </cfRule>
  </conditionalFormatting>
  <conditionalFormatting sqref="I276:J280">
    <cfRule type="cellIs" dxfId="59" priority="21" operator="between">
      <formula>"0%"</formula>
      <formula>"25%"</formula>
    </cfRule>
  </conditionalFormatting>
  <conditionalFormatting sqref="I276:J280">
    <cfRule type="cellIs" dxfId="58" priority="22" operator="between">
      <formula>"25.01%"</formula>
      <formula>"50%"</formula>
    </cfRule>
  </conditionalFormatting>
  <conditionalFormatting sqref="I276:J280">
    <cfRule type="cellIs" dxfId="57" priority="23" operator="between">
      <formula>"50.01%"</formula>
      <formula>"75%"</formula>
    </cfRule>
  </conditionalFormatting>
  <conditionalFormatting sqref="I276:J280">
    <cfRule type="cellIs" dxfId="56" priority="24" operator="between">
      <formula>"75.01%"</formula>
      <formula>"99.99%"</formula>
    </cfRule>
  </conditionalFormatting>
  <conditionalFormatting sqref="I276:J280">
    <cfRule type="cellIs" dxfId="55" priority="25" operator="greaterThanOrEqual">
      <formula>"100%"</formula>
    </cfRule>
  </conditionalFormatting>
  <conditionalFormatting sqref="I282:J286">
    <cfRule type="cellIs" dxfId="54" priority="26" operator="between">
      <formula>"0%"</formula>
      <formula>"25%"</formula>
    </cfRule>
  </conditionalFormatting>
  <conditionalFormatting sqref="I282:J286">
    <cfRule type="cellIs" dxfId="53" priority="27" operator="between">
      <formula>"25.01%"</formula>
      <formula>"50%"</formula>
    </cfRule>
  </conditionalFormatting>
  <conditionalFormatting sqref="I282:J286">
    <cfRule type="cellIs" dxfId="52" priority="28" operator="between">
      <formula>"50.01%"</formula>
      <formula>"75%"</formula>
    </cfRule>
  </conditionalFormatting>
  <conditionalFormatting sqref="I282:J286">
    <cfRule type="cellIs" dxfId="51" priority="29" operator="between">
      <formula>"75.01%"</formula>
      <formula>"99.99%"</formula>
    </cfRule>
  </conditionalFormatting>
  <conditionalFormatting sqref="I282:J286">
    <cfRule type="cellIs" dxfId="50" priority="30" operator="greaterThanOrEqual">
      <formula>"100%"</formula>
    </cfRule>
  </conditionalFormatting>
  <conditionalFormatting sqref="I121:J128 I147:J164">
    <cfRule type="cellIs" dxfId="49" priority="31" operator="between">
      <formula>"0%"</formula>
      <formula>"25%"</formula>
    </cfRule>
  </conditionalFormatting>
  <conditionalFormatting sqref="I121:J128 I147:J164">
    <cfRule type="cellIs" dxfId="48" priority="32" operator="between">
      <formula>"25.01%"</formula>
      <formula>"50%"</formula>
    </cfRule>
  </conditionalFormatting>
  <conditionalFormatting sqref="I121:J128 I147:J164">
    <cfRule type="cellIs" dxfId="47" priority="33" operator="between">
      <formula>"50.01%"</formula>
      <formula>"75%"</formula>
    </cfRule>
  </conditionalFormatting>
  <conditionalFormatting sqref="I121:J128 I147:J164">
    <cfRule type="cellIs" dxfId="46" priority="34" operator="between">
      <formula>"75.01%"</formula>
      <formula>"99.99%"</formula>
    </cfRule>
  </conditionalFormatting>
  <conditionalFormatting sqref="I121:J128 I147:J164">
    <cfRule type="cellIs" dxfId="45" priority="35" operator="greaterThanOrEqual">
      <formula>"100%"</formula>
    </cfRule>
  </conditionalFormatting>
  <conditionalFormatting sqref="I117:J117">
    <cfRule type="cellIs" dxfId="44" priority="36" operator="between">
      <formula>"0%"</formula>
      <formula>"25%"</formula>
    </cfRule>
  </conditionalFormatting>
  <conditionalFormatting sqref="I117:J117">
    <cfRule type="cellIs" dxfId="43" priority="37" operator="between">
      <formula>"25.01%"</formula>
      <formula>"50%"</formula>
    </cfRule>
  </conditionalFormatting>
  <conditionalFormatting sqref="I117:J117">
    <cfRule type="cellIs" dxfId="42" priority="38" operator="between">
      <formula>"50.01%"</formula>
      <formula>"75%"</formula>
    </cfRule>
  </conditionalFormatting>
  <conditionalFormatting sqref="I117:J117">
    <cfRule type="cellIs" dxfId="41" priority="39" operator="between">
      <formula>"75.01%"</formula>
      <formula>"99.99%"</formula>
    </cfRule>
  </conditionalFormatting>
  <conditionalFormatting sqref="I117:J117">
    <cfRule type="cellIs" dxfId="40" priority="40" operator="greaterThanOrEqual">
      <formula>"100%"</formula>
    </cfRule>
  </conditionalFormatting>
  <conditionalFormatting sqref="I119:J119">
    <cfRule type="cellIs" dxfId="39" priority="41" operator="between">
      <formula>"0%"</formula>
      <formula>"25%"</formula>
    </cfRule>
  </conditionalFormatting>
  <conditionalFormatting sqref="I119:J119">
    <cfRule type="cellIs" dxfId="38" priority="42" operator="between">
      <formula>"25.01%"</formula>
      <formula>"50%"</formula>
    </cfRule>
  </conditionalFormatting>
  <conditionalFormatting sqref="I119:J119">
    <cfRule type="cellIs" dxfId="37" priority="43" operator="between">
      <formula>"50.01%"</formula>
      <formula>"75%"</formula>
    </cfRule>
  </conditionalFormatting>
  <conditionalFormatting sqref="I119:J119">
    <cfRule type="cellIs" dxfId="36" priority="44" operator="between">
      <formula>"75.01%"</formula>
      <formula>"99.99%"</formula>
    </cfRule>
  </conditionalFormatting>
  <conditionalFormatting sqref="I119:J119">
    <cfRule type="cellIs" dxfId="35" priority="45" operator="greaterThanOrEqual">
      <formula>"100%"</formula>
    </cfRule>
  </conditionalFormatting>
  <conditionalFormatting sqref="X117:Z117">
    <cfRule type="cellIs" dxfId="34" priority="46" operator="between">
      <formula>"0%"</formula>
      <formula>"25%"</formula>
    </cfRule>
  </conditionalFormatting>
  <conditionalFormatting sqref="X117:Z117">
    <cfRule type="cellIs" dxfId="33" priority="47" operator="between">
      <formula>"25.01%"</formula>
      <formula>"50%"</formula>
    </cfRule>
  </conditionalFormatting>
  <conditionalFormatting sqref="X117:Z117">
    <cfRule type="cellIs" dxfId="32" priority="48" operator="between">
      <formula>"50.01%"</formula>
      <formula>"75%"</formula>
    </cfRule>
  </conditionalFormatting>
  <conditionalFormatting sqref="X117:Z117">
    <cfRule type="cellIs" dxfId="31" priority="49" operator="between">
      <formula>"75.01%"</formula>
      <formula>"99.99%"</formula>
    </cfRule>
  </conditionalFormatting>
  <conditionalFormatting sqref="X117:Z117">
    <cfRule type="cellIs" dxfId="30" priority="50" operator="greaterThanOrEqual">
      <formula>"100%"</formula>
    </cfRule>
  </conditionalFormatting>
  <conditionalFormatting sqref="X119:Z119">
    <cfRule type="cellIs" dxfId="29" priority="51" operator="between">
      <formula>"0%"</formula>
      <formula>"25%"</formula>
    </cfRule>
  </conditionalFormatting>
  <conditionalFormatting sqref="X119:Z119">
    <cfRule type="cellIs" dxfId="28" priority="52" operator="between">
      <formula>"25.01%"</formula>
      <formula>"50%"</formula>
    </cfRule>
  </conditionalFormatting>
  <conditionalFormatting sqref="X119:Z119">
    <cfRule type="cellIs" dxfId="27" priority="53" operator="between">
      <formula>"50.01%"</formula>
      <formula>"75%"</formula>
    </cfRule>
  </conditionalFormatting>
  <conditionalFormatting sqref="X119:Z119">
    <cfRule type="cellIs" dxfId="26" priority="54" operator="between">
      <formula>"75.01%"</formula>
      <formula>"99.99%"</formula>
    </cfRule>
  </conditionalFormatting>
  <conditionalFormatting sqref="X119:Z119">
    <cfRule type="cellIs" dxfId="25" priority="55" operator="greaterThanOrEqual">
      <formula>"100%"</formula>
    </cfRule>
  </conditionalFormatting>
  <conditionalFormatting sqref="X120:Z129 X147:Z160 X162:Z162">
    <cfRule type="cellIs" dxfId="24" priority="56" operator="between">
      <formula>"0%"</formula>
      <formula>"25%"</formula>
    </cfRule>
  </conditionalFormatting>
  <conditionalFormatting sqref="X120:Z129 X147:Z160 X162:Z162">
    <cfRule type="cellIs" dxfId="23" priority="57" operator="between">
      <formula>"25.01%"</formula>
      <formula>"50%"</formula>
    </cfRule>
  </conditionalFormatting>
  <conditionalFormatting sqref="X120:Z129 X147:Z160 X162:Z162">
    <cfRule type="cellIs" dxfId="22" priority="58" operator="between">
      <formula>"50.01%"</formula>
      <formula>"75%"</formula>
    </cfRule>
  </conditionalFormatting>
  <conditionalFormatting sqref="X120:Z129 X147:Z160 X162:Z162">
    <cfRule type="cellIs" dxfId="21" priority="59" operator="between">
      <formula>"75.01%"</formula>
      <formula>"99.99%"</formula>
    </cfRule>
  </conditionalFormatting>
  <conditionalFormatting sqref="X120:Z129 X147:Z160 X162:Z162">
    <cfRule type="cellIs" dxfId="20" priority="60" operator="greaterThanOrEqual">
      <formula>"100%"</formula>
    </cfRule>
  </conditionalFormatting>
  <conditionalFormatting sqref="I240:J240">
    <cfRule type="cellIs" dxfId="19" priority="61" operator="between">
      <formula>"0%"</formula>
      <formula>"25%"</formula>
    </cfRule>
  </conditionalFormatting>
  <conditionalFormatting sqref="I240:J240">
    <cfRule type="cellIs" dxfId="18" priority="62" operator="between">
      <formula>"25.01%"</formula>
      <formula>"50%"</formula>
    </cfRule>
  </conditionalFormatting>
  <conditionalFormatting sqref="I240:J240">
    <cfRule type="cellIs" dxfId="17" priority="63" operator="between">
      <formula>"50.01%"</formula>
      <formula>"75%"</formula>
    </cfRule>
  </conditionalFormatting>
  <conditionalFormatting sqref="I240:J240">
    <cfRule type="cellIs" dxfId="16" priority="64" operator="between">
      <formula>"75.01%"</formula>
      <formula>"99.99%"</formula>
    </cfRule>
  </conditionalFormatting>
  <conditionalFormatting sqref="I240:J240">
    <cfRule type="cellIs" dxfId="15" priority="65" operator="greaterThanOrEqual">
      <formula>"100%"</formula>
    </cfRule>
  </conditionalFormatting>
  <conditionalFormatting sqref="X240:Z240">
    <cfRule type="cellIs" dxfId="14" priority="66" operator="between">
      <formula>"0%"</formula>
      <formula>"25%"</formula>
    </cfRule>
  </conditionalFormatting>
  <conditionalFormatting sqref="X240:Z240">
    <cfRule type="cellIs" dxfId="13" priority="67" operator="between">
      <formula>"25.01%"</formula>
      <formula>"50%"</formula>
    </cfRule>
  </conditionalFormatting>
  <conditionalFormatting sqref="X240:Z240">
    <cfRule type="cellIs" dxfId="12" priority="68" operator="between">
      <formula>"50.01%"</formula>
      <formula>"75%"</formula>
    </cfRule>
  </conditionalFormatting>
  <conditionalFormatting sqref="X240:Z240">
    <cfRule type="cellIs" dxfId="11" priority="69" operator="between">
      <formula>"75.01%"</formula>
      <formula>"99.99%"</formula>
    </cfRule>
  </conditionalFormatting>
  <conditionalFormatting sqref="X240:Z240">
    <cfRule type="cellIs" dxfId="10" priority="70" operator="greaterThanOrEqual">
      <formula>"100%"</formula>
    </cfRule>
  </conditionalFormatting>
  <conditionalFormatting sqref="X276:Z280">
    <cfRule type="cellIs" dxfId="9" priority="71" operator="between">
      <formula>"0%"</formula>
      <formula>"25%"</formula>
    </cfRule>
  </conditionalFormatting>
  <conditionalFormatting sqref="X276:Z280">
    <cfRule type="cellIs" dxfId="8" priority="72" operator="between">
      <formula>"25.01%"</formula>
      <formula>"50%"</formula>
    </cfRule>
  </conditionalFormatting>
  <conditionalFormatting sqref="X276:Z280">
    <cfRule type="cellIs" dxfId="7" priority="73" operator="between">
      <formula>"50.01%"</formula>
      <formula>"75%"</formula>
    </cfRule>
  </conditionalFormatting>
  <conditionalFormatting sqref="X276:Z280">
    <cfRule type="cellIs" dxfId="6" priority="74" operator="between">
      <formula>"75.01%"</formula>
      <formula>"99.99%"</formula>
    </cfRule>
  </conditionalFormatting>
  <conditionalFormatting sqref="X276:Z280">
    <cfRule type="cellIs" dxfId="5" priority="75" operator="greaterThanOrEqual">
      <formula>"100%"</formula>
    </cfRule>
  </conditionalFormatting>
  <conditionalFormatting sqref="X282:Z286">
    <cfRule type="cellIs" dxfId="4" priority="76" operator="between">
      <formula>"0%"</formula>
      <formula>"25%"</formula>
    </cfRule>
  </conditionalFormatting>
  <conditionalFormatting sqref="X282:Z286">
    <cfRule type="cellIs" dxfId="3" priority="77" operator="between">
      <formula>"25.01%"</formula>
      <formula>"50%"</formula>
    </cfRule>
  </conditionalFormatting>
  <conditionalFormatting sqref="X282:Z286">
    <cfRule type="cellIs" dxfId="2" priority="78" operator="between">
      <formula>"50.01%"</formula>
      <formula>"75%"</formula>
    </cfRule>
  </conditionalFormatting>
  <conditionalFormatting sqref="X282:Z286">
    <cfRule type="cellIs" dxfId="1" priority="79" operator="between">
      <formula>"75.01%"</formula>
      <formula>"99.99%"</formula>
    </cfRule>
  </conditionalFormatting>
  <conditionalFormatting sqref="X282:Z286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P1000"/>
  <sheetViews>
    <sheetView showGridLines="0" topLeftCell="A61" workbookViewId="0">
      <selection activeCell="E6" sqref="E6"/>
    </sheetView>
  </sheetViews>
  <sheetFormatPr defaultColWidth="14.42578125" defaultRowHeight="15" customHeight="1"/>
  <cols>
    <col min="1" max="1" width="7.28515625" style="21" customWidth="1"/>
    <col min="2" max="2" width="57.28515625" style="21" customWidth="1"/>
    <col min="3" max="3" width="17.28515625" style="21" customWidth="1"/>
    <col min="4" max="4" width="5.85546875" style="21" customWidth="1"/>
    <col min="5" max="5" width="57.28515625" style="21" customWidth="1"/>
    <col min="6" max="6" width="17.28515625" style="21" customWidth="1"/>
    <col min="7" max="7" width="5.85546875" style="21" customWidth="1"/>
    <col min="8" max="8" width="57.28515625" style="21" customWidth="1"/>
    <col min="9" max="9" width="17.28515625" style="21" customWidth="1"/>
    <col min="10" max="10" width="5.85546875" style="21" customWidth="1"/>
    <col min="11" max="11" width="40.140625" style="21" customWidth="1"/>
    <col min="12" max="13" width="17.28515625" style="21" customWidth="1"/>
    <col min="14" max="16384" width="14.42578125" style="21"/>
  </cols>
  <sheetData>
    <row r="3" spans="2:9">
      <c r="B3" s="323" t="s">
        <v>737</v>
      </c>
      <c r="C3" s="298"/>
      <c r="E3" s="323" t="s">
        <v>738</v>
      </c>
      <c r="F3" s="298"/>
      <c r="H3" s="323" t="s">
        <v>739</v>
      </c>
      <c r="I3" s="298"/>
    </row>
    <row r="4" spans="2:9">
      <c r="B4" s="267"/>
      <c r="C4" s="267"/>
      <c r="E4" s="268" t="s">
        <v>740</v>
      </c>
      <c r="F4" s="269">
        <f>'2022 1o Trimestre'!G3-(SUM(F5:F13))</f>
        <v>3888246.7700000005</v>
      </c>
      <c r="H4" s="268" t="str">
        <f>'2022 1o Trimestre'!D201</f>
        <v xml:space="preserve">5% CUSTEIO DO CAMPUS </v>
      </c>
      <c r="I4" s="269">
        <f>'2022 1o Trimestre'!G201</f>
        <v>231443.26</v>
      </c>
    </row>
    <row r="5" spans="2:9">
      <c r="B5" s="270" t="str">
        <f>'2022 1o Trimestre'!G2</f>
        <v>MATRIZ ORÇAMENTÁRIA AJUSTADA</v>
      </c>
      <c r="C5" s="271">
        <f>'2022 1o Trimestre'!G3</f>
        <v>4628865.2</v>
      </c>
      <c r="E5" s="272" t="str">
        <f>'2022 1o Trimestre'!D116</f>
        <v xml:space="preserve">PIIQP </v>
      </c>
      <c r="F5" s="269">
        <f>'2022 1o Trimestre'!G116</f>
        <v>46288.65</v>
      </c>
      <c r="H5" s="272" t="str">
        <f>'2022 1o Trimestre'!D211</f>
        <v>PNAES - PTRES 170804</v>
      </c>
      <c r="I5" s="269">
        <f>'2022 1o Trimestre'!H211</f>
        <v>1700000</v>
      </c>
    </row>
    <row r="6" spans="2:9">
      <c r="B6" s="272" t="str">
        <f>'2022 1o Trimestre'!D211</f>
        <v>PNAES - PTRES 170804</v>
      </c>
      <c r="C6" s="269">
        <f>'2022 1o Trimestre'!H211</f>
        <v>1700000</v>
      </c>
      <c r="E6" s="272" t="str">
        <f>'2022 1o Trimestre'!D118</f>
        <v xml:space="preserve">PIIQPPE </v>
      </c>
      <c r="F6" s="269">
        <f>'2022 1o Trimestre'!G118</f>
        <v>46288.65</v>
      </c>
      <c r="H6" s="272" t="str">
        <f>'2022 1o Trimestre'!D219</f>
        <v>RIP - PTRES 170803</v>
      </c>
      <c r="I6" s="269">
        <f>'2022 1o Trimestre'!H219</f>
        <v>3149945.87</v>
      </c>
    </row>
    <row r="7" spans="2:9">
      <c r="B7" s="272" t="str">
        <f>'2022 1o Trimestre'!D249</f>
        <v>FNDE</v>
      </c>
      <c r="C7" s="269">
        <f>'2022 1o Trimestre'!H249</f>
        <v>0</v>
      </c>
      <c r="E7" s="272" t="str">
        <f>'2022 1o Trimestre'!D120</f>
        <v xml:space="preserve">FUNDO DE TI </v>
      </c>
      <c r="F7" s="269">
        <f>'2022 1o Trimestre'!G120</f>
        <v>115721.63</v>
      </c>
      <c r="H7" s="272" t="str">
        <f>'2022 1o Trimestre'!D249</f>
        <v>FNDE</v>
      </c>
      <c r="I7" s="269">
        <f>'2022 1o Trimestre'!H249</f>
        <v>0</v>
      </c>
    </row>
    <row r="8" spans="2:9">
      <c r="B8" s="270" t="str">
        <f>'2022 1o Trimestre'!H2</f>
        <v>OUTROS        (PNAES, FNDE, Extra Orçamentário, etc)</v>
      </c>
      <c r="C8" s="271">
        <f>'2022 1o Trimestre'!H3-'2022 1o Trimestre'!H211-'2022 1o Trimestre'!H249</f>
        <v>11039945.870000001</v>
      </c>
      <c r="E8" s="272" t="str">
        <f>'2022 1o Trimestre'!D129</f>
        <v>PID</v>
      </c>
      <c r="F8" s="269">
        <f>'2022 1o Trimestre'!G129</f>
        <v>46288.65</v>
      </c>
      <c r="H8" s="270" t="str">
        <f>'2022 1o Trimestre'!H2</f>
        <v>OUTROS        (PNAES, FNDE, Extra Orçamentário, etc)</v>
      </c>
      <c r="I8" s="269">
        <f>(('2022 1o Trimestre'!H200)+('2022 1o Trimestre'!G200))-(SUM(I4:I7))</f>
        <v>10000</v>
      </c>
    </row>
    <row r="9" spans="2:9">
      <c r="B9" s="268"/>
      <c r="C9" s="268"/>
      <c r="E9" s="268" t="str">
        <f>'2022 1o Trimestre'!D195</f>
        <v xml:space="preserve">PROJETOS DE ENSINO </v>
      </c>
      <c r="F9" s="269">
        <f>'2022 1o Trimestre'!G195</f>
        <v>46288.65</v>
      </c>
      <c r="H9" s="268"/>
      <c r="I9" s="269"/>
    </row>
    <row r="10" spans="2:9">
      <c r="B10" s="267"/>
      <c r="C10" s="267"/>
      <c r="E10" s="268" t="str">
        <f>'2022 1o Trimestre'!D200</f>
        <v>ASSISTÊNCIA ESTUDANTIL</v>
      </c>
      <c r="F10" s="269">
        <f>'2022 1o Trimestre'!G201</f>
        <v>231443.26</v>
      </c>
      <c r="H10" s="268"/>
      <c r="I10" s="269"/>
    </row>
    <row r="11" spans="2:9">
      <c r="B11" s="267"/>
      <c r="C11" s="267"/>
      <c r="E11" s="268" t="str">
        <f>'2022 1o Trimestre'!D268</f>
        <v xml:space="preserve">AÇÕES INCLUSIVAS </v>
      </c>
      <c r="F11" s="269">
        <f>'2022 1o Trimestre'!G268</f>
        <v>69432.98000000001</v>
      </c>
      <c r="H11" s="268"/>
      <c r="I11" s="269"/>
    </row>
    <row r="12" spans="2:9">
      <c r="B12" s="267"/>
      <c r="C12" s="267"/>
      <c r="E12" s="268" t="str">
        <f>'2022 1o Trimestre'!D296</f>
        <v>PROJETOS DE PESQUISA</v>
      </c>
      <c r="F12" s="269">
        <f>'2022 1o Trimestre'!G296</f>
        <v>69432.98</v>
      </c>
      <c r="H12" s="268"/>
      <c r="I12" s="269"/>
    </row>
    <row r="13" spans="2:9">
      <c r="B13" s="267"/>
      <c r="C13" s="267"/>
      <c r="E13" s="268" t="str">
        <f>'2022 1o Trimestre'!D314</f>
        <v>PROJETOS DE EXTENSÃO</v>
      </c>
      <c r="F13" s="269">
        <f>'2022 1o Trimestre'!G314</f>
        <v>69432.98</v>
      </c>
      <c r="H13" s="268"/>
      <c r="I13" s="269"/>
    </row>
    <row r="14" spans="2:9">
      <c r="B14" s="267"/>
      <c r="C14" s="267"/>
      <c r="E14" s="267"/>
      <c r="F14" s="267"/>
      <c r="H14" s="267"/>
      <c r="I14" s="267"/>
    </row>
    <row r="15" spans="2:9">
      <c r="B15" s="267"/>
      <c r="C15" s="267"/>
      <c r="E15" s="267"/>
      <c r="F15" s="267"/>
      <c r="H15" s="267"/>
      <c r="I15" s="267"/>
    </row>
    <row r="16" spans="2:9">
      <c r="B16" s="267"/>
      <c r="C16" s="267"/>
      <c r="E16" s="267"/>
      <c r="F16" s="267"/>
      <c r="H16" s="267"/>
      <c r="I16" s="267"/>
    </row>
    <row r="17" spans="2:13">
      <c r="B17" s="267"/>
      <c r="C17" s="267"/>
      <c r="E17" s="267"/>
      <c r="F17" s="267"/>
      <c r="H17" s="267"/>
      <c r="I17" s="267"/>
    </row>
    <row r="18" spans="2:13">
      <c r="B18" s="267"/>
      <c r="C18" s="267"/>
      <c r="E18" s="267"/>
      <c r="F18" s="267"/>
      <c r="H18" s="267"/>
      <c r="I18" s="267"/>
    </row>
    <row r="19" spans="2:13">
      <c r="B19" s="267"/>
      <c r="C19" s="267"/>
      <c r="E19" s="267"/>
      <c r="F19" s="267"/>
      <c r="H19" s="267"/>
      <c r="I19" s="267"/>
    </row>
    <row r="20" spans="2:13">
      <c r="B20" s="267"/>
      <c r="C20" s="267"/>
      <c r="E20" s="267"/>
      <c r="F20" s="267"/>
      <c r="H20" s="267"/>
      <c r="I20" s="267"/>
    </row>
    <row r="21" spans="2:13" ht="15.75" customHeight="1">
      <c r="B21" s="267"/>
      <c r="C21" s="267"/>
      <c r="E21" s="267"/>
      <c r="F21" s="267"/>
      <c r="H21" s="267"/>
      <c r="I21" s="267"/>
    </row>
    <row r="22" spans="2:13" ht="15.75" customHeight="1">
      <c r="B22" s="267"/>
      <c r="C22" s="267"/>
      <c r="E22" s="267"/>
      <c r="F22" s="267"/>
      <c r="H22" s="267"/>
      <c r="I22" s="267"/>
    </row>
    <row r="23" spans="2:13" ht="15.75" customHeight="1">
      <c r="B23" s="267"/>
      <c r="C23" s="267"/>
      <c r="E23" s="267"/>
      <c r="F23" s="267"/>
      <c r="H23" s="267"/>
      <c r="I23" s="267"/>
    </row>
    <row r="24" spans="2:13" ht="15.75" customHeight="1">
      <c r="B24" s="267"/>
      <c r="C24" s="267"/>
      <c r="E24" s="267"/>
      <c r="F24" s="267"/>
      <c r="H24" s="267"/>
      <c r="I24" s="267"/>
    </row>
    <row r="25" spans="2:13" ht="15.75" customHeight="1">
      <c r="B25" s="267"/>
      <c r="C25" s="267"/>
      <c r="E25" s="267"/>
      <c r="F25" s="267"/>
      <c r="H25" s="267"/>
      <c r="I25" s="267"/>
    </row>
    <row r="26" spans="2:13" ht="15.75" customHeight="1">
      <c r="B26" s="267"/>
      <c r="C26" s="267"/>
      <c r="E26" s="267"/>
      <c r="F26" s="267"/>
      <c r="H26" s="267"/>
      <c r="I26" s="267"/>
    </row>
    <row r="27" spans="2:13" ht="15.75" customHeight="1">
      <c r="B27" s="267"/>
      <c r="C27" s="267"/>
      <c r="E27" s="267"/>
      <c r="F27" s="267"/>
      <c r="H27" s="267"/>
      <c r="I27" s="267"/>
    </row>
    <row r="28" spans="2:13" ht="15.75" customHeight="1">
      <c r="B28" s="267"/>
      <c r="C28" s="267"/>
      <c r="E28" s="267"/>
      <c r="F28" s="267"/>
      <c r="H28" s="267"/>
      <c r="I28" s="267"/>
    </row>
    <row r="29" spans="2:13" ht="15.75" customHeight="1">
      <c r="B29" s="267"/>
      <c r="C29" s="267"/>
      <c r="E29" s="267"/>
      <c r="F29" s="267"/>
      <c r="H29" s="267"/>
      <c r="I29" s="267"/>
    </row>
    <row r="30" spans="2:13" ht="15.75" customHeight="1"/>
    <row r="31" spans="2:13" ht="15.75" customHeight="1"/>
    <row r="32" spans="2:13" ht="15.75" customHeight="1">
      <c r="B32" s="323" t="s">
        <v>741</v>
      </c>
      <c r="C32" s="298"/>
      <c r="E32" s="323" t="s">
        <v>742</v>
      </c>
      <c r="F32" s="298"/>
      <c r="H32" s="323" t="s">
        <v>743</v>
      </c>
      <c r="I32" s="298"/>
      <c r="K32" s="323" t="s">
        <v>744</v>
      </c>
      <c r="L32" s="324"/>
      <c r="M32" s="298"/>
    </row>
    <row r="33" spans="2:16" ht="15.75" customHeight="1">
      <c r="B33" s="267"/>
      <c r="C33" s="267"/>
      <c r="E33" s="267"/>
      <c r="F33" s="267"/>
      <c r="H33" s="267"/>
      <c r="I33" s="267"/>
      <c r="K33" s="273" t="s">
        <v>745</v>
      </c>
      <c r="L33" s="274" t="s">
        <v>746</v>
      </c>
      <c r="M33" s="274" t="s">
        <v>747</v>
      </c>
    </row>
    <row r="34" spans="2:16" ht="15.75" customHeight="1">
      <c r="B34" s="268" t="str">
        <f>'2022 1o Trimestre'!B4</f>
        <v>DG - DIREÇÃO GERAL</v>
      </c>
      <c r="C34" s="275">
        <f>'2022 1o Trimestre'!G4</f>
        <v>25000</v>
      </c>
      <c r="E34" s="268" t="str">
        <f>'2022 1o Trimestre'!B4</f>
        <v>DG - DIREÇÃO GERAL</v>
      </c>
      <c r="F34" s="275">
        <f>'2022 1o Trimestre'!K4</f>
        <v>3000</v>
      </c>
      <c r="H34" s="268" t="str">
        <f>'2022 1o Trimestre'!B4</f>
        <v>DG - DIREÇÃO GERAL</v>
      </c>
      <c r="I34" s="275">
        <f>'2022 1o Trimestre'!O4</f>
        <v>326.82</v>
      </c>
      <c r="K34" s="273" t="s">
        <v>58</v>
      </c>
      <c r="L34" s="276">
        <f>'2022 1o Trimestre'!$G$389/12</f>
        <v>385738.76666666666</v>
      </c>
      <c r="M34" s="277">
        <f>'2022 1o Trimestre'!AA390</f>
        <v>1157216</v>
      </c>
    </row>
    <row r="35" spans="2:16" ht="15.75" customHeight="1">
      <c r="B35" s="278" t="str">
        <f>'2022 1o Trimestre'!B8</f>
        <v>DAD - DIRETORIA DE ADMINISTRAÇÃO</v>
      </c>
      <c r="C35" s="278">
        <f>'2022 1o Trimestre'!G8</f>
        <v>2262546.77</v>
      </c>
      <c r="E35" s="278" t="str">
        <f>'2022 1o Trimestre'!B8</f>
        <v>DAD - DIRETORIA DE ADMINISTRAÇÃO</v>
      </c>
      <c r="F35" s="278">
        <f>'2022 1o Trimestre'!K8</f>
        <v>192096.75999999998</v>
      </c>
      <c r="H35" s="278" t="str">
        <f>'2022 1o Trimestre'!B8</f>
        <v>DAD - DIRETORIA DE ADMINISTRAÇÃO</v>
      </c>
      <c r="I35" s="278">
        <f>'2022 1o Trimestre'!O8</f>
        <v>51184.82</v>
      </c>
      <c r="K35" s="273" t="s">
        <v>59</v>
      </c>
      <c r="L35" s="276">
        <f>'2022 1o Trimestre'!$G$389/12</f>
        <v>385738.76666666666</v>
      </c>
      <c r="M35" s="277">
        <f>'2022 1o Trimestre'!AB390</f>
        <v>385739</v>
      </c>
    </row>
    <row r="36" spans="2:16" ht="15.75" customHeight="1">
      <c r="B36" s="268" t="str">
        <f>'2022 1o Trimestre'!B96</f>
        <v>DPDI - DIRETORIA DE PLANEJ E DESENV INSTITUCIONAL</v>
      </c>
      <c r="C36" s="275">
        <f>'2022 1o Trimestre'!G96</f>
        <v>417587.58</v>
      </c>
      <c r="E36" s="268" t="str">
        <f>'2022 1o Trimestre'!B96</f>
        <v>DPDI - DIRETORIA DE PLANEJ E DESENV INSTITUCIONAL</v>
      </c>
      <c r="F36" s="275">
        <f>'2022 1o Trimestre'!K96</f>
        <v>81409.149999999994</v>
      </c>
      <c r="H36" s="268" t="str">
        <f>'2022 1o Trimestre'!B96</f>
        <v>DPDI - DIRETORIA DE PLANEJ E DESENV INSTITUCIONAL</v>
      </c>
      <c r="I36" s="275">
        <f>'2022 1o Trimestre'!O96</f>
        <v>9787.8799999999992</v>
      </c>
      <c r="K36" s="273" t="s">
        <v>60</v>
      </c>
      <c r="L36" s="276">
        <f>'2022 1o Trimestre'!$G$389/12</f>
        <v>385738.76666666666</v>
      </c>
      <c r="M36" s="277">
        <f>'2022 1o Trimestre'!AC390</f>
        <v>80000</v>
      </c>
    </row>
    <row r="37" spans="2:16" ht="15.75" customHeight="1">
      <c r="B37" s="268" t="str">
        <f>'2022 1o Trimestre'!B168</f>
        <v>DE - DIRETORIA DE ENSINO</v>
      </c>
      <c r="C37" s="275">
        <f>'2022 1o Trimestre'!G168</f>
        <v>565264.89</v>
      </c>
      <c r="E37" s="268" t="str">
        <f>'2022 1o Trimestre'!B168</f>
        <v>DE - DIRETORIA DE ENSINO</v>
      </c>
      <c r="F37" s="275">
        <f>'2022 1o Trimestre'!K168</f>
        <v>14180</v>
      </c>
      <c r="H37" s="268" t="str">
        <f>'2022 1o Trimestre'!B168</f>
        <v>DE - DIRETORIA DE ENSINO</v>
      </c>
      <c r="I37" s="275">
        <f>'2022 1o Trimestre'!O168</f>
        <v>728.04</v>
      </c>
      <c r="K37" s="273" t="s">
        <v>61</v>
      </c>
      <c r="L37" s="276">
        <f>'2022 1o Trimestre'!$G$389/12</f>
        <v>385738.76666666666</v>
      </c>
      <c r="M37" s="279">
        <f>'2022 1o Trimestre'!AD390</f>
        <v>0</v>
      </c>
    </row>
    <row r="38" spans="2:16" ht="15.75" customHeight="1">
      <c r="B38" s="268" t="str">
        <f>'2022 1o Trimestre'!B294</f>
        <v>DPEP - DIRETORIA DE PESQUISA, EXTENSÃO E PRODUÇÃO</v>
      </c>
      <c r="C38" s="275">
        <f>'2022 1o Trimestre'!G294</f>
        <v>1358465.96</v>
      </c>
      <c r="E38" s="268" t="str">
        <f>'2022 1o Trimestre'!B294</f>
        <v>DPEP - DIRETORIA DE PESQUISA, EXTENSÃO E PRODUÇÃO</v>
      </c>
      <c r="F38" s="275">
        <f>'2022 1o Trimestre'!K294</f>
        <v>374023.56</v>
      </c>
      <c r="H38" s="268" t="str">
        <f>'2022 1o Trimestre'!B294</f>
        <v>DPEP - DIRETORIA DE PESQUISA, EXTENSÃO E PRODUÇÃO</v>
      </c>
      <c r="I38" s="275">
        <f>'2022 1o Trimestre'!O294</f>
        <v>149591.67999999999</v>
      </c>
      <c r="K38" s="273" t="s">
        <v>62</v>
      </c>
      <c r="L38" s="276">
        <f>'2022 1o Trimestre'!$G$389/12</f>
        <v>385738.76666666666</v>
      </c>
      <c r="M38" s="279">
        <f>'2022 1o Trimestre'!AE390</f>
        <v>0</v>
      </c>
    </row>
    <row r="39" spans="2:16" ht="15.75" customHeight="1">
      <c r="B39" s="267"/>
      <c r="C39" s="267"/>
      <c r="E39" s="267"/>
      <c r="F39" s="267"/>
      <c r="H39" s="267"/>
      <c r="I39" s="267"/>
      <c r="K39" s="273" t="s">
        <v>63</v>
      </c>
      <c r="L39" s="276">
        <f>'2022 1o Trimestre'!$G$389/12</f>
        <v>385738.76666666666</v>
      </c>
      <c r="M39" s="279">
        <f>'2022 1o Trimestre'!AF390</f>
        <v>0</v>
      </c>
    </row>
    <row r="40" spans="2:16" ht="15.75" customHeight="1">
      <c r="B40" s="267"/>
      <c r="C40" s="267"/>
      <c r="E40" s="267"/>
      <c r="F40" s="267"/>
      <c r="H40" s="267"/>
      <c r="I40" s="267"/>
      <c r="K40" s="273" t="s">
        <v>64</v>
      </c>
      <c r="L40" s="276">
        <f>'2022 1o Trimestre'!$G$389/12</f>
        <v>385738.76666666666</v>
      </c>
      <c r="M40" s="277">
        <f>'2022 1o Trimestre'!AA392</f>
        <v>0</v>
      </c>
    </row>
    <row r="41" spans="2:16" ht="15.75" customHeight="1">
      <c r="B41" s="267"/>
      <c r="C41" s="267"/>
      <c r="E41" s="267"/>
      <c r="F41" s="267"/>
      <c r="H41" s="267"/>
      <c r="I41" s="267"/>
      <c r="K41" s="273" t="s">
        <v>65</v>
      </c>
      <c r="L41" s="276">
        <f>'2022 1o Trimestre'!$G$389/12</f>
        <v>385738.76666666666</v>
      </c>
      <c r="M41" s="277">
        <f>'2022 1o Trimestre'!AB392</f>
        <v>0</v>
      </c>
    </row>
    <row r="42" spans="2:16" ht="15.75" customHeight="1">
      <c r="B42" s="267"/>
      <c r="C42" s="267"/>
      <c r="E42" s="267"/>
      <c r="F42" s="267"/>
      <c r="H42" s="267"/>
      <c r="I42" s="267"/>
      <c r="K42" s="273" t="s">
        <v>66</v>
      </c>
      <c r="L42" s="276">
        <f>'2022 1o Trimestre'!$G$389/12</f>
        <v>385738.76666666666</v>
      </c>
      <c r="M42" s="277">
        <f>'2022 1o Trimestre'!AC392</f>
        <v>0</v>
      </c>
    </row>
    <row r="43" spans="2:16" ht="15.75" customHeight="1">
      <c r="B43" s="267"/>
      <c r="C43" s="267"/>
      <c r="E43" s="267"/>
      <c r="F43" s="267"/>
      <c r="H43" s="267"/>
      <c r="I43" s="267"/>
      <c r="K43" s="273" t="s">
        <v>67</v>
      </c>
      <c r="L43" s="276">
        <f>'2022 1o Trimestre'!$G$389/12</f>
        <v>385738.76666666666</v>
      </c>
      <c r="M43" s="279">
        <f>'2022 1o Trimestre'!AD392</f>
        <v>0</v>
      </c>
    </row>
    <row r="44" spans="2:16" ht="15.75" customHeight="1">
      <c r="B44" s="267"/>
      <c r="C44" s="267"/>
      <c r="E44" s="267"/>
      <c r="F44" s="267"/>
      <c r="H44" s="267"/>
      <c r="I44" s="267"/>
      <c r="K44" s="273" t="s">
        <v>68</v>
      </c>
      <c r="L44" s="276">
        <f>'2022 1o Trimestre'!$G$389/12</f>
        <v>385738.76666666666</v>
      </c>
      <c r="M44" s="279">
        <f>'2022 1o Trimestre'!AE392</f>
        <v>0</v>
      </c>
    </row>
    <row r="45" spans="2:16" ht="15.75" customHeight="1">
      <c r="B45" s="267"/>
      <c r="C45" s="267"/>
      <c r="E45" s="267"/>
      <c r="F45" s="267"/>
      <c r="H45" s="267"/>
      <c r="I45" s="267"/>
      <c r="K45" s="273" t="s">
        <v>69</v>
      </c>
      <c r="L45" s="276">
        <f>'2022 1o Trimestre'!$G$389/12</f>
        <v>385738.76666666666</v>
      </c>
      <c r="M45" s="279">
        <f>'2022 1o Trimestre'!AF392</f>
        <v>0</v>
      </c>
    </row>
    <row r="46" spans="2:16" ht="15.75" customHeight="1">
      <c r="B46" s="267"/>
      <c r="C46" s="267"/>
      <c r="E46" s="267"/>
      <c r="F46" s="267"/>
      <c r="H46" s="267"/>
      <c r="I46" s="267"/>
      <c r="K46" s="273"/>
      <c r="L46" s="273"/>
      <c r="M46" s="273"/>
      <c r="N46" s="280"/>
      <c r="P46" s="281"/>
    </row>
    <row r="47" spans="2:16" ht="15.75" customHeight="1">
      <c r="B47" s="267"/>
      <c r="C47" s="267"/>
      <c r="E47" s="267"/>
      <c r="F47" s="267"/>
      <c r="H47" s="267"/>
      <c r="I47" s="267"/>
      <c r="K47" s="273"/>
      <c r="L47" s="273"/>
      <c r="M47" s="273"/>
    </row>
    <row r="48" spans="2:16" ht="15.75" customHeight="1">
      <c r="B48" s="267"/>
      <c r="C48" s="267"/>
      <c r="E48" s="267"/>
      <c r="F48" s="267"/>
      <c r="H48" s="267"/>
      <c r="I48" s="267"/>
      <c r="K48" s="273"/>
      <c r="L48" s="273"/>
      <c r="M48" s="273"/>
    </row>
    <row r="49" spans="2:13" ht="15.75" customHeight="1">
      <c r="B49" s="267"/>
      <c r="C49" s="267"/>
      <c r="E49" s="267"/>
      <c r="F49" s="267"/>
      <c r="H49" s="267"/>
      <c r="I49" s="267"/>
      <c r="K49" s="273"/>
      <c r="L49" s="273"/>
      <c r="M49" s="273"/>
    </row>
    <row r="50" spans="2:13" ht="15.75" customHeight="1">
      <c r="B50" s="267"/>
      <c r="C50" s="267"/>
      <c r="E50" s="267"/>
      <c r="F50" s="267"/>
      <c r="H50" s="267"/>
      <c r="I50" s="267"/>
      <c r="K50" s="273"/>
      <c r="L50" s="273"/>
      <c r="M50" s="273"/>
    </row>
    <row r="51" spans="2:13" ht="15.75" customHeight="1">
      <c r="B51" s="267"/>
      <c r="C51" s="267"/>
      <c r="E51" s="267"/>
      <c r="F51" s="267"/>
      <c r="H51" s="267"/>
      <c r="I51" s="267"/>
      <c r="K51" s="273"/>
      <c r="L51" s="273"/>
      <c r="M51" s="273"/>
    </row>
    <row r="52" spans="2:13" ht="15.75" customHeight="1">
      <c r="B52" s="267"/>
      <c r="C52" s="267"/>
      <c r="E52" s="267"/>
      <c r="F52" s="267"/>
      <c r="H52" s="267"/>
      <c r="I52" s="267"/>
      <c r="K52" s="273"/>
      <c r="L52" s="273"/>
      <c r="M52" s="273"/>
    </row>
    <row r="53" spans="2:13" ht="15.75" customHeight="1">
      <c r="B53" s="267"/>
      <c r="C53" s="267"/>
      <c r="E53" s="267"/>
      <c r="F53" s="267"/>
      <c r="H53" s="267"/>
      <c r="I53" s="267"/>
      <c r="K53" s="273"/>
      <c r="L53" s="273"/>
      <c r="M53" s="273"/>
    </row>
    <row r="54" spans="2:13" ht="15.75" customHeight="1">
      <c r="B54" s="267"/>
      <c r="C54" s="267"/>
      <c r="E54" s="267"/>
      <c r="F54" s="267"/>
      <c r="H54" s="267"/>
      <c r="I54" s="267"/>
      <c r="K54" s="273"/>
      <c r="L54" s="273"/>
      <c r="M54" s="273"/>
    </row>
    <row r="55" spans="2:13" ht="15.75" customHeight="1">
      <c r="B55" s="267"/>
      <c r="C55" s="267"/>
      <c r="E55" s="267"/>
      <c r="F55" s="267"/>
      <c r="H55" s="267"/>
      <c r="I55" s="267"/>
      <c r="K55" s="273"/>
      <c r="L55" s="273"/>
      <c r="M55" s="273"/>
    </row>
    <row r="56" spans="2:13" ht="15.75" customHeight="1">
      <c r="B56" s="267"/>
      <c r="C56" s="267"/>
      <c r="E56" s="267"/>
      <c r="F56" s="267"/>
      <c r="H56" s="267"/>
      <c r="I56" s="267"/>
      <c r="K56" s="273"/>
      <c r="L56" s="273"/>
      <c r="M56" s="273"/>
    </row>
    <row r="57" spans="2:13" ht="15.75" customHeight="1">
      <c r="B57" s="267"/>
      <c r="C57" s="267"/>
      <c r="E57" s="267"/>
      <c r="F57" s="267"/>
      <c r="H57" s="267"/>
      <c r="I57" s="267"/>
      <c r="K57" s="273"/>
      <c r="L57" s="273"/>
      <c r="M57" s="273"/>
    </row>
    <row r="58" spans="2:13" ht="15.75" customHeight="1">
      <c r="B58" s="267"/>
      <c r="C58" s="267"/>
      <c r="E58" s="267"/>
      <c r="F58" s="267"/>
      <c r="H58" s="267"/>
      <c r="I58" s="267"/>
      <c r="K58" s="282"/>
      <c r="L58" s="282"/>
      <c r="M58" s="282"/>
    </row>
    <row r="59" spans="2:13" ht="15.75" customHeight="1"/>
    <row r="60" spans="2:13" ht="15.75" customHeight="1"/>
    <row r="61" spans="2:13" ht="15.75" customHeight="1">
      <c r="B61" s="325" t="s">
        <v>748</v>
      </c>
      <c r="C61" s="298"/>
      <c r="E61" s="325" t="s">
        <v>749</v>
      </c>
      <c r="F61" s="298"/>
      <c r="H61" s="325" t="s">
        <v>750</v>
      </c>
      <c r="I61" s="298"/>
      <c r="K61" s="325" t="s">
        <v>751</v>
      </c>
      <c r="L61" s="324"/>
      <c r="M61" s="298"/>
    </row>
    <row r="62" spans="2:13" ht="15.75" customHeight="1">
      <c r="B62" s="325" t="s">
        <v>752</v>
      </c>
      <c r="C62" s="298"/>
      <c r="E62" s="325" t="s">
        <v>753</v>
      </c>
      <c r="F62" s="298"/>
      <c r="H62" s="325"/>
      <c r="I62" s="298"/>
      <c r="K62" s="325"/>
      <c r="L62" s="298"/>
      <c r="M62" s="283"/>
    </row>
    <row r="63" spans="2:13" ht="15.75" customHeight="1">
      <c r="B63" s="284"/>
      <c r="C63" s="284"/>
      <c r="E63" s="284" t="s">
        <v>747</v>
      </c>
      <c r="F63" s="285">
        <f>'2022 1o Trimestre'!G390</f>
        <v>1622955</v>
      </c>
      <c r="H63" s="284" t="s">
        <v>754</v>
      </c>
      <c r="I63" s="285">
        <f>'2022 1o Trimestre'!L391</f>
        <v>3734259.4299999992</v>
      </c>
      <c r="K63" s="284" t="str">
        <f>'2022 1o Trimestre'!K395</f>
        <v>ORÇAMENTO MATRIZ</v>
      </c>
      <c r="L63" s="285">
        <f>'2022 1o Trimestre'!M395</f>
        <v>1622955</v>
      </c>
      <c r="M63" s="286">
        <f>'2022 1o Trimestre'!N395</f>
        <v>0.61749910872965541</v>
      </c>
    </row>
    <row r="64" spans="2:13" ht="15.75" customHeight="1">
      <c r="B64" s="284" t="str">
        <f>'2022 1o Trimestre'!D389</f>
        <v>ORÇAMENTO PLANEJADO</v>
      </c>
      <c r="C64" s="287">
        <f>'2022 1o Trimestre'!G389</f>
        <v>4628865.2</v>
      </c>
      <c r="E64" s="284" t="s">
        <v>759</v>
      </c>
      <c r="F64" s="287">
        <f>'2022 1o Trimestre'!G391</f>
        <v>664709.47</v>
      </c>
      <c r="H64" s="284" t="s">
        <v>755</v>
      </c>
      <c r="I64" s="285">
        <f>'2022 1o Trimestre'!P392</f>
        <v>1572821.0699999998</v>
      </c>
      <c r="K64" s="284" t="str">
        <f>'2022 1o Trimestre'!K396</f>
        <v>ASSISTÊNCIA ESTUDANTIL</v>
      </c>
      <c r="L64" s="285">
        <f>'2022 1o Trimestre'!M396</f>
        <v>802000</v>
      </c>
      <c r="M64" s="286">
        <f>'2022 1o Trimestre'!N396</f>
        <v>0.30514357157233785</v>
      </c>
    </row>
    <row r="65" spans="2:13" ht="15.75" customHeight="1">
      <c r="B65" s="284" t="str">
        <f>'2022 1o Trimestre'!D390</f>
        <v>ORÇAMENTO LIBERADO</v>
      </c>
      <c r="C65" s="285">
        <f>'2022 1o Trimestre'!G390</f>
        <v>1622955</v>
      </c>
      <c r="E65" s="284" t="s">
        <v>758</v>
      </c>
      <c r="F65" s="287">
        <f>'2022 1o Trimestre'!G392</f>
        <v>211619.24</v>
      </c>
      <c r="H65" s="284" t="s">
        <v>756</v>
      </c>
      <c r="I65" s="285">
        <f>'2022 1o Trimestre'!G398</f>
        <v>2161429.8799999994</v>
      </c>
      <c r="K65" s="284" t="str">
        <f>'2022 1o Trimestre'!K397</f>
        <v>FNDE</v>
      </c>
      <c r="L65" s="285">
        <f>'2022 1o Trimestre'!M397</f>
        <v>203316</v>
      </c>
      <c r="M65" s="286">
        <f>'2022 1o Trimestre'!N397</f>
        <v>7.7357319698006799E-2</v>
      </c>
    </row>
    <row r="66" spans="2:13" ht="15.75" customHeight="1">
      <c r="B66" s="283"/>
      <c r="C66" s="283"/>
      <c r="E66" s="284" t="s">
        <v>760</v>
      </c>
      <c r="F66" s="287">
        <f>'2022 1o Trimestre'!G393</f>
        <v>211619.24</v>
      </c>
      <c r="H66" s="284" t="s">
        <v>757</v>
      </c>
      <c r="I66" s="287">
        <f>'2022 1o Trimestre'!G400</f>
        <v>8.48</v>
      </c>
      <c r="K66" s="284" t="str">
        <f>'2022 1o Trimestre'!K398</f>
        <v>RECEITAS PRÓPRIAS</v>
      </c>
      <c r="L66" s="285">
        <f>'2022 1o Trimestre'!M398</f>
        <v>0</v>
      </c>
      <c r="M66" s="286">
        <f>'2022 1o Trimestre'!N398</f>
        <v>0</v>
      </c>
    </row>
    <row r="67" spans="2:13" ht="15.75" customHeight="1">
      <c r="B67" s="283"/>
      <c r="C67" s="283"/>
      <c r="E67" s="283"/>
      <c r="F67" s="283"/>
      <c r="H67" s="283"/>
      <c r="I67" s="283"/>
      <c r="K67" s="284" t="str">
        <f>'2022 1o Trimestre'!K399</f>
        <v>OUTRAS FONTES</v>
      </c>
      <c r="L67" s="285">
        <f>'2022 1o Trimestre'!M399</f>
        <v>0</v>
      </c>
      <c r="M67" s="286">
        <f>'2022 1o Trimestre'!N399</f>
        <v>0</v>
      </c>
    </row>
    <row r="68" spans="2:13" ht="15.75" customHeight="1">
      <c r="B68" s="283"/>
      <c r="C68" s="283"/>
      <c r="E68" s="283"/>
      <c r="F68" s="283"/>
      <c r="H68" s="283"/>
      <c r="I68" s="283"/>
      <c r="K68" s="283"/>
      <c r="L68" s="283"/>
      <c r="M68" s="283"/>
    </row>
    <row r="69" spans="2:13" ht="15.75" customHeight="1">
      <c r="B69" s="283"/>
      <c r="C69" s="283"/>
      <c r="E69" s="283"/>
      <c r="F69" s="283"/>
      <c r="H69" s="283"/>
      <c r="I69" s="283"/>
      <c r="K69" s="283"/>
      <c r="L69" s="283"/>
      <c r="M69" s="283"/>
    </row>
    <row r="70" spans="2:13" ht="15.75" customHeight="1">
      <c r="B70" s="283"/>
      <c r="C70" s="283"/>
      <c r="E70" s="283"/>
      <c r="F70" s="283"/>
      <c r="H70" s="283"/>
      <c r="I70" s="283"/>
      <c r="K70" s="283"/>
      <c r="L70" s="283"/>
      <c r="M70" s="283"/>
    </row>
    <row r="71" spans="2:13" ht="15.75" customHeight="1">
      <c r="B71" s="283"/>
      <c r="C71" s="283"/>
      <c r="E71" s="283"/>
      <c r="F71" s="283"/>
      <c r="H71" s="283"/>
      <c r="I71" s="283"/>
      <c r="K71" s="283"/>
      <c r="L71" s="283"/>
      <c r="M71" s="283"/>
    </row>
    <row r="72" spans="2:13" ht="15.75" customHeight="1">
      <c r="B72" s="283"/>
      <c r="C72" s="283"/>
      <c r="E72" s="283"/>
      <c r="F72" s="283"/>
      <c r="H72" s="283"/>
      <c r="I72" s="283"/>
      <c r="K72" s="283"/>
      <c r="L72" s="283"/>
      <c r="M72" s="283"/>
    </row>
    <row r="73" spans="2:13" ht="15.75" customHeight="1">
      <c r="B73" s="283"/>
      <c r="C73" s="283"/>
      <c r="E73" s="283"/>
      <c r="F73" s="283"/>
      <c r="H73" s="283"/>
      <c r="I73" s="283"/>
      <c r="K73" s="283"/>
      <c r="L73" s="283"/>
      <c r="M73" s="283"/>
    </row>
    <row r="74" spans="2:13" ht="15.75" customHeight="1">
      <c r="B74" s="283"/>
      <c r="C74" s="283"/>
      <c r="E74" s="283"/>
      <c r="F74" s="283"/>
      <c r="H74" s="283"/>
      <c r="I74" s="283"/>
      <c r="K74" s="283"/>
      <c r="L74" s="283"/>
      <c r="M74" s="283"/>
    </row>
    <row r="75" spans="2:13" ht="15.75" customHeight="1">
      <c r="B75" s="283"/>
      <c r="C75" s="283"/>
      <c r="E75" s="283"/>
      <c r="F75" s="283"/>
      <c r="H75" s="283"/>
      <c r="I75" s="283"/>
      <c r="K75" s="283"/>
      <c r="L75" s="283"/>
      <c r="M75" s="283"/>
    </row>
    <row r="76" spans="2:13" ht="15.75" customHeight="1">
      <c r="B76" s="283"/>
      <c r="C76" s="283"/>
      <c r="E76" s="283"/>
      <c r="F76" s="283"/>
      <c r="H76" s="283"/>
      <c r="I76" s="283"/>
      <c r="K76" s="283"/>
      <c r="L76" s="283"/>
      <c r="M76" s="283"/>
    </row>
    <row r="77" spans="2:13" ht="15.75" customHeight="1">
      <c r="B77" s="283"/>
      <c r="C77" s="283"/>
      <c r="E77" s="283"/>
      <c r="F77" s="283"/>
      <c r="H77" s="283"/>
      <c r="I77" s="283"/>
      <c r="K77" s="283"/>
      <c r="L77" s="283"/>
      <c r="M77" s="283"/>
    </row>
    <row r="78" spans="2:13" ht="15.75" customHeight="1">
      <c r="B78" s="283"/>
      <c r="C78" s="283"/>
      <c r="E78" s="283"/>
      <c r="F78" s="283"/>
      <c r="H78" s="283"/>
      <c r="I78" s="283"/>
      <c r="K78" s="283"/>
      <c r="L78" s="283"/>
      <c r="M78" s="283"/>
    </row>
    <row r="79" spans="2:13" ht="15.75" customHeight="1">
      <c r="B79" s="283"/>
      <c r="C79" s="283"/>
      <c r="E79" s="283"/>
      <c r="F79" s="283"/>
      <c r="H79" s="283"/>
      <c r="I79" s="283"/>
      <c r="K79" s="283"/>
      <c r="L79" s="283"/>
      <c r="M79" s="283"/>
    </row>
    <row r="80" spans="2:13" ht="15.75" customHeight="1">
      <c r="B80" s="283"/>
      <c r="C80" s="283"/>
      <c r="E80" s="283"/>
      <c r="F80" s="283"/>
      <c r="H80" s="283"/>
      <c r="I80" s="283"/>
      <c r="K80" s="283"/>
      <c r="L80" s="283"/>
      <c r="M80" s="283"/>
    </row>
    <row r="81" spans="2:13" ht="15.75" customHeight="1">
      <c r="B81" s="283"/>
      <c r="C81" s="283"/>
      <c r="E81" s="283"/>
      <c r="F81" s="283"/>
      <c r="H81" s="283"/>
      <c r="I81" s="283"/>
      <c r="K81" s="283"/>
      <c r="L81" s="283"/>
      <c r="M81" s="283"/>
    </row>
    <row r="82" spans="2:13" ht="15.75" customHeight="1">
      <c r="B82" s="283"/>
      <c r="C82" s="283"/>
      <c r="E82" s="283"/>
      <c r="F82" s="283"/>
      <c r="H82" s="283"/>
      <c r="I82" s="283"/>
      <c r="K82" s="283"/>
      <c r="L82" s="283"/>
      <c r="M82" s="283"/>
    </row>
    <row r="83" spans="2:13" ht="15.75" customHeight="1">
      <c r="B83" s="283"/>
      <c r="C83" s="283"/>
      <c r="E83" s="283"/>
      <c r="F83" s="283"/>
      <c r="H83" s="283"/>
      <c r="I83" s="283"/>
      <c r="K83" s="283"/>
      <c r="L83" s="283"/>
      <c r="M83" s="283"/>
    </row>
    <row r="84" spans="2:13" ht="15.75" customHeight="1">
      <c r="B84" s="283"/>
      <c r="C84" s="283"/>
      <c r="E84" s="283"/>
      <c r="F84" s="283"/>
      <c r="H84" s="283"/>
      <c r="I84" s="283"/>
      <c r="K84" s="283"/>
      <c r="L84" s="283"/>
      <c r="M84" s="283"/>
    </row>
    <row r="85" spans="2:13" ht="15.75" customHeight="1">
      <c r="B85" s="283"/>
      <c r="C85" s="283"/>
      <c r="E85" s="283"/>
      <c r="F85" s="283"/>
      <c r="H85" s="283"/>
      <c r="I85" s="283"/>
      <c r="K85" s="283"/>
      <c r="L85" s="283"/>
      <c r="M85" s="283"/>
    </row>
    <row r="86" spans="2:13" ht="15.75" customHeight="1"/>
    <row r="87" spans="2:13" ht="15.75" customHeight="1"/>
    <row r="88" spans="2:13" ht="15.75" customHeight="1"/>
    <row r="89" spans="2:13" ht="15.75" customHeight="1"/>
    <row r="90" spans="2:13" ht="15.75" customHeight="1"/>
    <row r="91" spans="2:13" ht="15.75" customHeight="1"/>
    <row r="92" spans="2:13" ht="15.75" customHeight="1"/>
    <row r="93" spans="2:13" ht="15.75" customHeight="1"/>
    <row r="94" spans="2:13" ht="15.75" customHeight="1"/>
    <row r="95" spans="2:13" ht="15.75" customHeight="1"/>
    <row r="96" spans="2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selectLockedCells="1" selectUnlockedCells="1"/>
  <mergeCells count="15">
    <mergeCell ref="B61:C61"/>
    <mergeCell ref="E61:F61"/>
    <mergeCell ref="H61:I61"/>
    <mergeCell ref="K61:M61"/>
    <mergeCell ref="B62:C62"/>
    <mergeCell ref="E62:F62"/>
    <mergeCell ref="H62:I62"/>
    <mergeCell ref="K62:L62"/>
    <mergeCell ref="K32:M32"/>
    <mergeCell ref="B3:C3"/>
    <mergeCell ref="E3:F3"/>
    <mergeCell ref="H3:I3"/>
    <mergeCell ref="B32:C32"/>
    <mergeCell ref="E32:F32"/>
    <mergeCell ref="H32:I32"/>
  </mergeCells>
  <pageMargins left="0.511811024" right="0.511811024" top="0.78740157499999996" bottom="0.78740157499999996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2022 1o Trimestre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2023-08-29T18:07:12Z</dcterms:modified>
</cp:coreProperties>
</file>