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2\"/>
    </mc:Choice>
  </mc:AlternateContent>
  <bookViews>
    <workbookView xWindow="0" yWindow="0" windowWidth="28800" windowHeight="11340" firstSheet="1" activeTab="1"/>
  </bookViews>
  <sheets>
    <sheet name="Instruções" sheetId="1" state="hidden" r:id="rId1"/>
    <sheet name="2022 - 2º Trimestre" sheetId="2" r:id="rId2"/>
    <sheet name="Gráficos " sheetId="3" r:id="rId3"/>
  </sheets>
  <definedNames>
    <definedName name="Z_662FD5AB_946C_4C69_8894_8695EB993F2D_.wvu.FilterData" localSheetId="1" hidden="1">'2022 - 2º Trimestre'!$C$1:$C$731</definedName>
  </definedNames>
  <calcPr calcId="162913"/>
  <customWorkbookViews>
    <customWorkbookView name="Filtro 1" guid="{662FD5AB-946C-4C69-8894-8695EB993F2D}" maximized="1" windowWidth="0" windowHeight="0" activeSheetId="0"/>
  </customWorkbookViews>
  <extLst>
    <ext uri="GoogleSheetsCustomDataVersion1">
      <go:sheetsCustomData xmlns:go="http://customooxmlschemas.google.com/" r:id="rId7" roundtripDataSignature="AMtx7mjpptSs63NpoQQteF6CC7i0bvaRew=="/>
    </ext>
  </extLst>
</workbook>
</file>

<file path=xl/calcChain.xml><?xml version="1.0" encoding="utf-8"?>
<calcChain xmlns="http://schemas.openxmlformats.org/spreadsheetml/2006/main">
  <c r="BN131" i="2" l="1"/>
  <c r="BO131" i="2"/>
  <c r="BP131" i="2"/>
  <c r="BQ131" i="2"/>
  <c r="BR131" i="2"/>
  <c r="BS131" i="2"/>
  <c r="BT131" i="2"/>
  <c r="BU131" i="2"/>
  <c r="BV131" i="2"/>
  <c r="BW131" i="2"/>
  <c r="BN129" i="2"/>
  <c r="BO129" i="2"/>
  <c r="BP129" i="2"/>
  <c r="BQ129" i="2"/>
  <c r="BR129" i="2"/>
  <c r="BS129" i="2"/>
  <c r="BT129" i="2"/>
  <c r="BU129" i="2"/>
  <c r="BV129" i="2"/>
  <c r="BW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B129" i="2"/>
  <c r="BC129" i="2"/>
  <c r="BD129" i="2"/>
  <c r="BE129" i="2"/>
  <c r="BF129" i="2"/>
  <c r="BG129" i="2"/>
  <c r="BH129" i="2"/>
  <c r="BI129" i="2"/>
  <c r="BJ129" i="2"/>
  <c r="BK129" i="2"/>
  <c r="BL129" i="2"/>
  <c r="BM129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B131" i="2"/>
  <c r="BC131" i="2"/>
  <c r="BD131" i="2"/>
  <c r="BE131" i="2"/>
  <c r="BF131" i="2"/>
  <c r="BG131" i="2"/>
  <c r="BH131" i="2"/>
  <c r="BI131" i="2"/>
  <c r="BJ131" i="2"/>
  <c r="BK131" i="2"/>
  <c r="BL131" i="2"/>
  <c r="BM131" i="2"/>
  <c r="AA131" i="2"/>
  <c r="AA129" i="2"/>
  <c r="BN380" i="2"/>
  <c r="BP380" i="2" s="1"/>
  <c r="BO380" i="2"/>
  <c r="BQ380" i="2"/>
  <c r="BS380" i="2" s="1"/>
  <c r="BV380" i="2" s="1"/>
  <c r="BR380" i="2"/>
  <c r="BT380" i="2"/>
  <c r="BN381" i="2"/>
  <c r="BP381" i="2" s="1"/>
  <c r="BO381" i="2"/>
  <c r="BQ381" i="2"/>
  <c r="BS381" i="2" s="1"/>
  <c r="BV381" i="2" s="1"/>
  <c r="BR381" i="2"/>
  <c r="BT381" i="2"/>
  <c r="BN382" i="2"/>
  <c r="BO382" i="2"/>
  <c r="BP382" i="2"/>
  <c r="BU382" i="2" s="1"/>
  <c r="BQ382" i="2"/>
  <c r="BR382" i="2"/>
  <c r="BS382" i="2"/>
  <c r="BT382" i="2"/>
  <c r="BV382" i="2"/>
  <c r="BN383" i="2"/>
  <c r="BP383" i="2" s="1"/>
  <c r="BO383" i="2"/>
  <c r="BQ383" i="2"/>
  <c r="BS383" i="2" s="1"/>
  <c r="BV383" i="2" s="1"/>
  <c r="BR383" i="2"/>
  <c r="BT383" i="2"/>
  <c r="BN384" i="2"/>
  <c r="BP384" i="2" s="1"/>
  <c r="BO384" i="2"/>
  <c r="BQ384" i="2"/>
  <c r="BS384" i="2" s="1"/>
  <c r="BV384" i="2" s="1"/>
  <c r="BR384" i="2"/>
  <c r="BT384" i="2"/>
  <c r="BN385" i="2"/>
  <c r="BO385" i="2"/>
  <c r="BP385" i="2"/>
  <c r="BU385" i="2" s="1"/>
  <c r="BQ385" i="2"/>
  <c r="BR385" i="2"/>
  <c r="BS385" i="2"/>
  <c r="BT385" i="2"/>
  <c r="BV385" i="2"/>
  <c r="BN386" i="2"/>
  <c r="BP386" i="2" s="1"/>
  <c r="BO386" i="2"/>
  <c r="BQ386" i="2"/>
  <c r="BS386" i="2" s="1"/>
  <c r="BV386" i="2" s="1"/>
  <c r="BR386" i="2"/>
  <c r="BT386" i="2"/>
  <c r="BN387" i="2"/>
  <c r="BP387" i="2" s="1"/>
  <c r="BO387" i="2"/>
  <c r="BQ387" i="2"/>
  <c r="BS387" i="2" s="1"/>
  <c r="BV387" i="2" s="1"/>
  <c r="BR387" i="2"/>
  <c r="BT387" i="2"/>
  <c r="BN388" i="2"/>
  <c r="BO388" i="2"/>
  <c r="BP388" i="2"/>
  <c r="BU388" i="2" s="1"/>
  <c r="BQ388" i="2"/>
  <c r="BR388" i="2"/>
  <c r="BS388" i="2"/>
  <c r="BT388" i="2"/>
  <c r="BV388" i="2"/>
  <c r="BN389" i="2"/>
  <c r="BP389" i="2" s="1"/>
  <c r="BO389" i="2"/>
  <c r="BQ389" i="2"/>
  <c r="BS389" i="2" s="1"/>
  <c r="BV389" i="2" s="1"/>
  <c r="BR389" i="2"/>
  <c r="BT389" i="2"/>
  <c r="BN390" i="2"/>
  <c r="BP390" i="2" s="1"/>
  <c r="BO390" i="2"/>
  <c r="BQ390" i="2"/>
  <c r="BS390" i="2" s="1"/>
  <c r="BV390" i="2" s="1"/>
  <c r="BR390" i="2"/>
  <c r="BT390" i="2"/>
  <c r="BN391" i="2"/>
  <c r="BO391" i="2"/>
  <c r="BP391" i="2"/>
  <c r="BU391" i="2" s="1"/>
  <c r="BQ391" i="2"/>
  <c r="BS391" i="2" s="1"/>
  <c r="BV391" i="2" s="1"/>
  <c r="BR391" i="2"/>
  <c r="BT391" i="2"/>
  <c r="BN392" i="2"/>
  <c r="BP392" i="2" s="1"/>
  <c r="BO392" i="2"/>
  <c r="BQ392" i="2"/>
  <c r="BS392" i="2" s="1"/>
  <c r="BV392" i="2" s="1"/>
  <c r="BR392" i="2"/>
  <c r="BT392" i="2"/>
  <c r="BN393" i="2"/>
  <c r="BP393" i="2" s="1"/>
  <c r="BO393" i="2"/>
  <c r="BQ393" i="2"/>
  <c r="BS393" i="2" s="1"/>
  <c r="BV393" i="2" s="1"/>
  <c r="BR393" i="2"/>
  <c r="BT393" i="2"/>
  <c r="BN394" i="2"/>
  <c r="BO394" i="2"/>
  <c r="BP394" i="2"/>
  <c r="BU394" i="2" s="1"/>
  <c r="BQ394" i="2"/>
  <c r="BS394" i="2" s="1"/>
  <c r="BV394" i="2" s="1"/>
  <c r="BR394" i="2"/>
  <c r="BT394" i="2"/>
  <c r="BN395" i="2"/>
  <c r="BO395" i="2"/>
  <c r="BP395" i="2"/>
  <c r="BU395" i="2" s="1"/>
  <c r="BQ395" i="2"/>
  <c r="BS395" i="2" s="1"/>
  <c r="BV395" i="2" s="1"/>
  <c r="BR395" i="2"/>
  <c r="BT395" i="2"/>
  <c r="BN396" i="2"/>
  <c r="BP396" i="2" s="1"/>
  <c r="BO396" i="2"/>
  <c r="BQ396" i="2"/>
  <c r="BS396" i="2" s="1"/>
  <c r="BV396" i="2" s="1"/>
  <c r="BR396" i="2"/>
  <c r="BT396" i="2"/>
  <c r="BN397" i="2"/>
  <c r="BO397" i="2"/>
  <c r="BP397" i="2"/>
  <c r="BU397" i="2" s="1"/>
  <c r="BQ397" i="2"/>
  <c r="BS397" i="2" s="1"/>
  <c r="BV397" i="2" s="1"/>
  <c r="BR397" i="2"/>
  <c r="BT397" i="2"/>
  <c r="BN398" i="2"/>
  <c r="BO398" i="2"/>
  <c r="BP398" i="2" s="1"/>
  <c r="BQ398" i="2"/>
  <c r="BS398" i="2" s="1"/>
  <c r="BV398" i="2" s="1"/>
  <c r="BR398" i="2"/>
  <c r="BT398" i="2"/>
  <c r="BN399" i="2"/>
  <c r="BP399" i="2" s="1"/>
  <c r="BO399" i="2"/>
  <c r="BQ399" i="2"/>
  <c r="BS399" i="2" s="1"/>
  <c r="BV399" i="2" s="1"/>
  <c r="BR399" i="2"/>
  <c r="BT399" i="2"/>
  <c r="BN400" i="2"/>
  <c r="BO400" i="2"/>
  <c r="BP400" i="2"/>
  <c r="BU400" i="2" s="1"/>
  <c r="BQ400" i="2"/>
  <c r="BS400" i="2" s="1"/>
  <c r="BV400" i="2" s="1"/>
  <c r="BR400" i="2"/>
  <c r="BT400" i="2"/>
  <c r="BN401" i="2"/>
  <c r="BP401" i="2" s="1"/>
  <c r="BO401" i="2"/>
  <c r="BQ401" i="2"/>
  <c r="BS401" i="2" s="1"/>
  <c r="BV401" i="2" s="1"/>
  <c r="BR401" i="2"/>
  <c r="BT401" i="2"/>
  <c r="BN402" i="2"/>
  <c r="BP402" i="2" s="1"/>
  <c r="BO402" i="2"/>
  <c r="BQ402" i="2"/>
  <c r="BS402" i="2" s="1"/>
  <c r="BV402" i="2" s="1"/>
  <c r="BR402" i="2"/>
  <c r="BT402" i="2"/>
  <c r="BN403" i="2"/>
  <c r="BO403" i="2"/>
  <c r="BP403" i="2"/>
  <c r="BU403" i="2" s="1"/>
  <c r="BQ403" i="2"/>
  <c r="BS403" i="2" s="1"/>
  <c r="BV403" i="2" s="1"/>
  <c r="BR403" i="2"/>
  <c r="BT403" i="2"/>
  <c r="BN404" i="2"/>
  <c r="BP404" i="2" s="1"/>
  <c r="BO404" i="2"/>
  <c r="BQ404" i="2"/>
  <c r="BS404" i="2" s="1"/>
  <c r="BV404" i="2" s="1"/>
  <c r="BR404" i="2"/>
  <c r="BT404" i="2"/>
  <c r="BN405" i="2"/>
  <c r="BP405" i="2" s="1"/>
  <c r="BO405" i="2"/>
  <c r="BQ405" i="2"/>
  <c r="BR405" i="2"/>
  <c r="BS405" i="2" s="1"/>
  <c r="BV405" i="2" s="1"/>
  <c r="BT405" i="2"/>
  <c r="BN406" i="2"/>
  <c r="BO406" i="2"/>
  <c r="BP406" i="2"/>
  <c r="BU406" i="2" s="1"/>
  <c r="BQ406" i="2"/>
  <c r="BS406" i="2" s="1"/>
  <c r="BV406" i="2" s="1"/>
  <c r="BR406" i="2"/>
  <c r="BT406" i="2"/>
  <c r="BN407" i="2"/>
  <c r="BO407" i="2"/>
  <c r="BP407" i="2"/>
  <c r="BU407" i="2" s="1"/>
  <c r="BQ407" i="2"/>
  <c r="BS407" i="2" s="1"/>
  <c r="BV407" i="2" s="1"/>
  <c r="BR407" i="2"/>
  <c r="BT407" i="2"/>
  <c r="BN408" i="2"/>
  <c r="BP408" i="2" s="1"/>
  <c r="BO408" i="2"/>
  <c r="BQ408" i="2"/>
  <c r="BR408" i="2"/>
  <c r="BS408" i="2" s="1"/>
  <c r="BV408" i="2" s="1"/>
  <c r="BT408" i="2"/>
  <c r="BN409" i="2"/>
  <c r="BO409" i="2"/>
  <c r="BP409" i="2"/>
  <c r="BU409" i="2" s="1"/>
  <c r="BQ409" i="2"/>
  <c r="BS409" i="2" s="1"/>
  <c r="BV409" i="2" s="1"/>
  <c r="BR409" i="2"/>
  <c r="BT409" i="2"/>
  <c r="BN410" i="2"/>
  <c r="BP410" i="2" s="1"/>
  <c r="BO410" i="2"/>
  <c r="BQ410" i="2"/>
  <c r="BS410" i="2" s="1"/>
  <c r="BV410" i="2" s="1"/>
  <c r="BR410" i="2"/>
  <c r="BT410" i="2"/>
  <c r="BN411" i="2"/>
  <c r="BP411" i="2" s="1"/>
  <c r="BO411" i="2"/>
  <c r="BQ411" i="2"/>
  <c r="BR411" i="2"/>
  <c r="BS411" i="2"/>
  <c r="BV411" i="2" s="1"/>
  <c r="BT411" i="2"/>
  <c r="BN412" i="2"/>
  <c r="BO412" i="2"/>
  <c r="BP412" i="2"/>
  <c r="BU412" i="2" s="1"/>
  <c r="BQ412" i="2"/>
  <c r="BS412" i="2" s="1"/>
  <c r="BV412" i="2" s="1"/>
  <c r="BR412" i="2"/>
  <c r="BT412" i="2"/>
  <c r="BN413" i="2"/>
  <c r="BO413" i="2"/>
  <c r="BP413" i="2"/>
  <c r="BU413" i="2" s="1"/>
  <c r="BQ413" i="2"/>
  <c r="BS413" i="2" s="1"/>
  <c r="BV413" i="2" s="1"/>
  <c r="BR413" i="2"/>
  <c r="BT413" i="2"/>
  <c r="BW413" i="2"/>
  <c r="BN414" i="2"/>
  <c r="BP414" i="2" s="1"/>
  <c r="BO414" i="2"/>
  <c r="BQ414" i="2"/>
  <c r="BR414" i="2"/>
  <c r="BS414" i="2"/>
  <c r="BV414" i="2" s="1"/>
  <c r="BT414" i="2"/>
  <c r="BN415" i="2"/>
  <c r="BO415" i="2"/>
  <c r="BP415" i="2"/>
  <c r="BU415" i="2" s="1"/>
  <c r="BQ415" i="2"/>
  <c r="BS415" i="2" s="1"/>
  <c r="BV415" i="2" s="1"/>
  <c r="BR415" i="2"/>
  <c r="BT415" i="2"/>
  <c r="BN416" i="2"/>
  <c r="BO416" i="2"/>
  <c r="BP416" i="2"/>
  <c r="BU416" i="2" s="1"/>
  <c r="BQ416" i="2"/>
  <c r="BS416" i="2" s="1"/>
  <c r="BV416" i="2" s="1"/>
  <c r="BR416" i="2"/>
  <c r="BT416" i="2"/>
  <c r="BW416" i="2"/>
  <c r="BN417" i="2"/>
  <c r="BP417" i="2" s="1"/>
  <c r="BO417" i="2"/>
  <c r="BQ417" i="2"/>
  <c r="BR417" i="2"/>
  <c r="BS417" i="2"/>
  <c r="BV417" i="2" s="1"/>
  <c r="BT417" i="2"/>
  <c r="BN418" i="2"/>
  <c r="BO418" i="2"/>
  <c r="BP418" i="2"/>
  <c r="BU418" i="2" s="1"/>
  <c r="BQ418" i="2"/>
  <c r="BS418" i="2" s="1"/>
  <c r="BV418" i="2" s="1"/>
  <c r="BR418" i="2"/>
  <c r="BT418" i="2"/>
  <c r="BN419" i="2"/>
  <c r="BO419" i="2"/>
  <c r="BP419" i="2"/>
  <c r="BU419" i="2" s="1"/>
  <c r="BQ419" i="2"/>
  <c r="BS419" i="2" s="1"/>
  <c r="BV419" i="2" s="1"/>
  <c r="BR419" i="2"/>
  <c r="BT419" i="2"/>
  <c r="BW419" i="2"/>
  <c r="BN420" i="2"/>
  <c r="BP420" i="2" s="1"/>
  <c r="BO420" i="2"/>
  <c r="BQ420" i="2"/>
  <c r="BR420" i="2"/>
  <c r="BS420" i="2"/>
  <c r="BV420" i="2" s="1"/>
  <c r="BT420" i="2"/>
  <c r="BN421" i="2"/>
  <c r="BO421" i="2"/>
  <c r="BP421" i="2"/>
  <c r="BU421" i="2" s="1"/>
  <c r="BQ421" i="2"/>
  <c r="BR421" i="2"/>
  <c r="BS421" i="2" s="1"/>
  <c r="BV421" i="2" s="1"/>
  <c r="BT421" i="2"/>
  <c r="BN422" i="2"/>
  <c r="BO422" i="2"/>
  <c r="BP422" i="2"/>
  <c r="BU422" i="2" s="1"/>
  <c r="BQ422" i="2"/>
  <c r="BS422" i="2" s="1"/>
  <c r="BV422" i="2" s="1"/>
  <c r="BR422" i="2"/>
  <c r="BT422" i="2"/>
  <c r="BW422" i="2"/>
  <c r="BN423" i="2"/>
  <c r="BP423" i="2" s="1"/>
  <c r="BO423" i="2"/>
  <c r="BQ423" i="2"/>
  <c r="BR423" i="2"/>
  <c r="BS423" i="2"/>
  <c r="BV423" i="2" s="1"/>
  <c r="BT423" i="2"/>
  <c r="BN424" i="2"/>
  <c r="BO424" i="2"/>
  <c r="BP424" i="2"/>
  <c r="BU424" i="2" s="1"/>
  <c r="BQ424" i="2"/>
  <c r="BS424" i="2" s="1"/>
  <c r="BV424" i="2" s="1"/>
  <c r="BR424" i="2"/>
  <c r="BT424" i="2"/>
  <c r="BN425" i="2"/>
  <c r="BP425" i="2" s="1"/>
  <c r="BO425" i="2"/>
  <c r="BQ425" i="2"/>
  <c r="BS425" i="2" s="1"/>
  <c r="BV425" i="2" s="1"/>
  <c r="BR425" i="2"/>
  <c r="BT425" i="2"/>
  <c r="BT379" i="2"/>
  <c r="BR379" i="2"/>
  <c r="BQ379" i="2"/>
  <c r="BS379" i="2" s="1"/>
  <c r="BV379" i="2" s="1"/>
  <c r="BO379" i="2"/>
  <c r="BN379" i="2"/>
  <c r="BP379" i="2" s="1"/>
  <c r="BT378" i="2"/>
  <c r="BR378" i="2"/>
  <c r="BS378" i="2" s="1"/>
  <c r="BV378" i="2" s="1"/>
  <c r="BQ378" i="2"/>
  <c r="BP378" i="2"/>
  <c r="BU378" i="2" s="1"/>
  <c r="BO378" i="2"/>
  <c r="BN378" i="2"/>
  <c r="BT377" i="2"/>
  <c r="BR377" i="2"/>
  <c r="BQ377" i="2"/>
  <c r="BS377" i="2" s="1"/>
  <c r="BV377" i="2" s="1"/>
  <c r="BO377" i="2"/>
  <c r="BN377" i="2"/>
  <c r="BP377" i="2" s="1"/>
  <c r="BT376" i="2"/>
  <c r="BR376" i="2"/>
  <c r="BQ376" i="2"/>
  <c r="BS376" i="2" s="1"/>
  <c r="BV376" i="2" s="1"/>
  <c r="BO376" i="2"/>
  <c r="BN376" i="2"/>
  <c r="BP376" i="2" s="1"/>
  <c r="BT375" i="2"/>
  <c r="BR375" i="2"/>
  <c r="BS375" i="2" s="1"/>
  <c r="BV375" i="2" s="1"/>
  <c r="BQ375" i="2"/>
  <c r="BP375" i="2"/>
  <c r="BU375" i="2" s="1"/>
  <c r="BO375" i="2"/>
  <c r="BN375" i="2"/>
  <c r="BT374" i="2"/>
  <c r="BR374" i="2"/>
  <c r="BQ374" i="2"/>
  <c r="BS374" i="2" s="1"/>
  <c r="BV374" i="2" s="1"/>
  <c r="BO374" i="2"/>
  <c r="BN374" i="2"/>
  <c r="BP374" i="2" s="1"/>
  <c r="BT373" i="2"/>
  <c r="BR373" i="2"/>
  <c r="BQ373" i="2"/>
  <c r="BS373" i="2" s="1"/>
  <c r="BV373" i="2" s="1"/>
  <c r="BO373" i="2"/>
  <c r="BN373" i="2"/>
  <c r="BP373" i="2" s="1"/>
  <c r="BT372" i="2"/>
  <c r="BR372" i="2"/>
  <c r="BS372" i="2" s="1"/>
  <c r="BV372" i="2" s="1"/>
  <c r="BQ372" i="2"/>
  <c r="BP372" i="2"/>
  <c r="BU372" i="2" s="1"/>
  <c r="BO372" i="2"/>
  <c r="BN372" i="2"/>
  <c r="BT371" i="2"/>
  <c r="BR371" i="2"/>
  <c r="BQ371" i="2"/>
  <c r="BS371" i="2" s="1"/>
  <c r="BV371" i="2" s="1"/>
  <c r="BO371" i="2"/>
  <c r="BN371" i="2"/>
  <c r="BP371" i="2" s="1"/>
  <c r="BT370" i="2"/>
  <c r="BR370" i="2"/>
  <c r="BQ370" i="2"/>
  <c r="BS370" i="2" s="1"/>
  <c r="BV370" i="2" s="1"/>
  <c r="BO370" i="2"/>
  <c r="BN370" i="2"/>
  <c r="BP370" i="2" s="1"/>
  <c r="BT369" i="2"/>
  <c r="BR369" i="2"/>
  <c r="BS369" i="2" s="1"/>
  <c r="BV369" i="2" s="1"/>
  <c r="BQ369" i="2"/>
  <c r="BP369" i="2"/>
  <c r="BU369" i="2" s="1"/>
  <c r="BO369" i="2"/>
  <c r="BN369" i="2"/>
  <c r="BT368" i="2"/>
  <c r="BR368" i="2"/>
  <c r="BQ368" i="2"/>
  <c r="BS368" i="2" s="1"/>
  <c r="BV368" i="2" s="1"/>
  <c r="BO368" i="2"/>
  <c r="BN368" i="2"/>
  <c r="BP368" i="2" s="1"/>
  <c r="BT367" i="2"/>
  <c r="BR367" i="2"/>
  <c r="BQ367" i="2"/>
  <c r="BS367" i="2" s="1"/>
  <c r="BV367" i="2" s="1"/>
  <c r="BO367" i="2"/>
  <c r="BN367" i="2"/>
  <c r="BP367" i="2" s="1"/>
  <c r="BT366" i="2"/>
  <c r="BR366" i="2"/>
  <c r="BS366" i="2" s="1"/>
  <c r="BV366" i="2" s="1"/>
  <c r="BQ366" i="2"/>
  <c r="BP366" i="2"/>
  <c r="BU366" i="2" s="1"/>
  <c r="BO366" i="2"/>
  <c r="BN366" i="2"/>
  <c r="BN360" i="2"/>
  <c r="BO360" i="2"/>
  <c r="BP360" i="2" s="1"/>
  <c r="BQ360" i="2"/>
  <c r="BS360" i="2" s="1"/>
  <c r="BV360" i="2" s="1"/>
  <c r="BR360" i="2"/>
  <c r="BT360" i="2"/>
  <c r="BN361" i="2"/>
  <c r="BP361" i="2" s="1"/>
  <c r="BO361" i="2"/>
  <c r="BQ361" i="2"/>
  <c r="BS361" i="2" s="1"/>
  <c r="BV361" i="2" s="1"/>
  <c r="BR361" i="2"/>
  <c r="BT361" i="2"/>
  <c r="BN362" i="2"/>
  <c r="BO362" i="2"/>
  <c r="BP362" i="2"/>
  <c r="BU362" i="2" s="1"/>
  <c r="BQ362" i="2"/>
  <c r="BR362" i="2"/>
  <c r="BS362" i="2"/>
  <c r="BT362" i="2"/>
  <c r="BV362" i="2"/>
  <c r="BN363" i="2"/>
  <c r="BO363" i="2"/>
  <c r="BP363" i="2" s="1"/>
  <c r="BQ363" i="2"/>
  <c r="BS363" i="2" s="1"/>
  <c r="BV363" i="2" s="1"/>
  <c r="BR363" i="2"/>
  <c r="BT363" i="2"/>
  <c r="BN364" i="2"/>
  <c r="BP364" i="2" s="1"/>
  <c r="BO364" i="2"/>
  <c r="BQ364" i="2"/>
  <c r="BS364" i="2" s="1"/>
  <c r="BV364" i="2" s="1"/>
  <c r="BR364" i="2"/>
  <c r="BT364" i="2"/>
  <c r="BT359" i="2"/>
  <c r="BS359" i="2"/>
  <c r="BV359" i="2" s="1"/>
  <c r="BR359" i="2"/>
  <c r="BQ359" i="2"/>
  <c r="BO359" i="2"/>
  <c r="BN359" i="2"/>
  <c r="BP359" i="2" s="1"/>
  <c r="BT358" i="2"/>
  <c r="BR358" i="2"/>
  <c r="BQ358" i="2"/>
  <c r="BS358" i="2" s="1"/>
  <c r="BV358" i="2" s="1"/>
  <c r="BO358" i="2"/>
  <c r="BN358" i="2"/>
  <c r="BP358" i="2" s="1"/>
  <c r="BT357" i="2"/>
  <c r="BR357" i="2"/>
  <c r="BS357" i="2" s="1"/>
  <c r="BV357" i="2" s="1"/>
  <c r="BQ357" i="2"/>
  <c r="BO357" i="2"/>
  <c r="BP357" i="2" s="1"/>
  <c r="BN357" i="2"/>
  <c r="BT356" i="2"/>
  <c r="BS356" i="2"/>
  <c r="BV356" i="2" s="1"/>
  <c r="BR356" i="2"/>
  <c r="BQ356" i="2"/>
  <c r="BO356" i="2"/>
  <c r="BN356" i="2"/>
  <c r="BP356" i="2" s="1"/>
  <c r="BT355" i="2"/>
  <c r="BR355" i="2"/>
  <c r="BQ355" i="2"/>
  <c r="BS355" i="2" s="1"/>
  <c r="BV355" i="2" s="1"/>
  <c r="BO355" i="2"/>
  <c r="BN355" i="2"/>
  <c r="BP355" i="2" s="1"/>
  <c r="BT354" i="2"/>
  <c r="BR354" i="2"/>
  <c r="BS354" i="2" s="1"/>
  <c r="BV354" i="2" s="1"/>
  <c r="BQ354" i="2"/>
  <c r="BO354" i="2"/>
  <c r="BP354" i="2" s="1"/>
  <c r="BN354" i="2"/>
  <c r="BT353" i="2"/>
  <c r="BS353" i="2"/>
  <c r="BV353" i="2" s="1"/>
  <c r="BR353" i="2"/>
  <c r="BQ353" i="2"/>
  <c r="BO353" i="2"/>
  <c r="BN353" i="2"/>
  <c r="BP353" i="2" s="1"/>
  <c r="BT352" i="2"/>
  <c r="BR352" i="2"/>
  <c r="BQ352" i="2"/>
  <c r="BS352" i="2" s="1"/>
  <c r="BV352" i="2" s="1"/>
  <c r="BO352" i="2"/>
  <c r="BN352" i="2"/>
  <c r="BP352" i="2" s="1"/>
  <c r="BT351" i="2"/>
  <c r="BR351" i="2"/>
  <c r="BS351" i="2" s="1"/>
  <c r="BV351" i="2" s="1"/>
  <c r="BQ351" i="2"/>
  <c r="BO351" i="2"/>
  <c r="BP351" i="2" s="1"/>
  <c r="BN351" i="2"/>
  <c r="BT349" i="2"/>
  <c r="BS349" i="2"/>
  <c r="BV349" i="2" s="1"/>
  <c r="BR349" i="2"/>
  <c r="BQ349" i="2"/>
  <c r="BO349" i="2"/>
  <c r="BN349" i="2"/>
  <c r="BP349" i="2" s="1"/>
  <c r="BT348" i="2"/>
  <c r="BR348" i="2"/>
  <c r="BQ348" i="2"/>
  <c r="BS348" i="2" s="1"/>
  <c r="BV348" i="2" s="1"/>
  <c r="BO348" i="2"/>
  <c r="BN348" i="2"/>
  <c r="BP348" i="2" s="1"/>
  <c r="BT347" i="2"/>
  <c r="BR347" i="2"/>
  <c r="BQ347" i="2"/>
  <c r="BS347" i="2" s="1"/>
  <c r="BV347" i="2" s="1"/>
  <c r="BO347" i="2"/>
  <c r="BP347" i="2" s="1"/>
  <c r="BN347" i="2"/>
  <c r="BT346" i="2"/>
  <c r="BS346" i="2"/>
  <c r="BV346" i="2" s="1"/>
  <c r="BR346" i="2"/>
  <c r="BQ346" i="2"/>
  <c r="BO346" i="2"/>
  <c r="BN346" i="2"/>
  <c r="BP346" i="2" s="1"/>
  <c r="BT345" i="2"/>
  <c r="BR345" i="2"/>
  <c r="BQ345" i="2"/>
  <c r="BS345" i="2" s="1"/>
  <c r="BV345" i="2" s="1"/>
  <c r="BO345" i="2"/>
  <c r="BN345" i="2"/>
  <c r="BP345" i="2" s="1"/>
  <c r="BT344" i="2"/>
  <c r="BR344" i="2"/>
  <c r="BQ344" i="2"/>
  <c r="BS344" i="2" s="1"/>
  <c r="BV344" i="2" s="1"/>
  <c r="BO344" i="2"/>
  <c r="BP344" i="2" s="1"/>
  <c r="BN344" i="2"/>
  <c r="BT343" i="2"/>
  <c r="BS343" i="2"/>
  <c r="BV343" i="2" s="1"/>
  <c r="BR343" i="2"/>
  <c r="BQ343" i="2"/>
  <c r="BO343" i="2"/>
  <c r="BN343" i="2"/>
  <c r="BP343" i="2" s="1"/>
  <c r="BT342" i="2"/>
  <c r="BR342" i="2"/>
  <c r="BQ342" i="2"/>
  <c r="BS342" i="2" s="1"/>
  <c r="BV342" i="2" s="1"/>
  <c r="BO342" i="2"/>
  <c r="BN342" i="2"/>
  <c r="BP342" i="2" s="1"/>
  <c r="BV341" i="2"/>
  <c r="BT341" i="2"/>
  <c r="BS341" i="2"/>
  <c r="BR341" i="2"/>
  <c r="BQ341" i="2"/>
  <c r="BO341" i="2"/>
  <c r="BP341" i="2" s="1"/>
  <c r="BN341" i="2"/>
  <c r="BN336" i="2"/>
  <c r="BP336" i="2" s="1"/>
  <c r="BO336" i="2"/>
  <c r="BQ336" i="2"/>
  <c r="BS336" i="2" s="1"/>
  <c r="BV336" i="2" s="1"/>
  <c r="BR336" i="2"/>
  <c r="BT336" i="2"/>
  <c r="BN337" i="2"/>
  <c r="BP337" i="2" s="1"/>
  <c r="BO337" i="2"/>
  <c r="BQ337" i="2"/>
  <c r="BR337" i="2"/>
  <c r="BS337" i="2"/>
  <c r="BV337" i="2" s="1"/>
  <c r="BT337" i="2"/>
  <c r="BN338" i="2"/>
  <c r="BO338" i="2"/>
  <c r="BP338" i="2"/>
  <c r="BU338" i="2" s="1"/>
  <c r="BQ338" i="2"/>
  <c r="BR338" i="2"/>
  <c r="BS338" i="2"/>
  <c r="BT338" i="2"/>
  <c r="BV338" i="2"/>
  <c r="BT335" i="2"/>
  <c r="BS335" i="2"/>
  <c r="BV335" i="2" s="1"/>
  <c r="BR335" i="2"/>
  <c r="BQ335" i="2"/>
  <c r="BO335" i="2"/>
  <c r="BN335" i="2"/>
  <c r="BP335" i="2" s="1"/>
  <c r="BT334" i="2"/>
  <c r="BR334" i="2"/>
  <c r="BQ334" i="2"/>
  <c r="BS334" i="2" s="1"/>
  <c r="BV334" i="2" s="1"/>
  <c r="BO334" i="2"/>
  <c r="BN334" i="2"/>
  <c r="BP334" i="2" s="1"/>
  <c r="BT333" i="2"/>
  <c r="BR333" i="2"/>
  <c r="BQ333" i="2"/>
  <c r="BS333" i="2" s="1"/>
  <c r="BV333" i="2" s="1"/>
  <c r="BO333" i="2"/>
  <c r="BP333" i="2" s="1"/>
  <c r="BN333" i="2"/>
  <c r="BT332" i="2"/>
  <c r="BS332" i="2"/>
  <c r="BV332" i="2" s="1"/>
  <c r="BR332" i="2"/>
  <c r="BQ332" i="2"/>
  <c r="BO332" i="2"/>
  <c r="BN332" i="2"/>
  <c r="BP332" i="2" s="1"/>
  <c r="BT331" i="2"/>
  <c r="BR331" i="2"/>
  <c r="BQ331" i="2"/>
  <c r="BS331" i="2" s="1"/>
  <c r="BV331" i="2" s="1"/>
  <c r="BO331" i="2"/>
  <c r="BN331" i="2"/>
  <c r="BP331" i="2" s="1"/>
  <c r="BT330" i="2"/>
  <c r="BR330" i="2"/>
  <c r="BQ330" i="2"/>
  <c r="BS330" i="2" s="1"/>
  <c r="BV330" i="2" s="1"/>
  <c r="BO330" i="2"/>
  <c r="BP330" i="2" s="1"/>
  <c r="BN330" i="2"/>
  <c r="BN324" i="2"/>
  <c r="BO324" i="2"/>
  <c r="BP324" i="2" s="1"/>
  <c r="BQ324" i="2"/>
  <c r="BS324" i="2" s="1"/>
  <c r="BV324" i="2" s="1"/>
  <c r="BR324" i="2"/>
  <c r="BT324" i="2"/>
  <c r="BN325" i="2"/>
  <c r="BP325" i="2" s="1"/>
  <c r="BO325" i="2"/>
  <c r="BQ325" i="2"/>
  <c r="BR325" i="2"/>
  <c r="BS325" i="2"/>
  <c r="BV325" i="2" s="1"/>
  <c r="BT325" i="2"/>
  <c r="BN326" i="2"/>
  <c r="BO326" i="2"/>
  <c r="BP326" i="2"/>
  <c r="BW326" i="2" s="1"/>
  <c r="BQ326" i="2"/>
  <c r="BR326" i="2"/>
  <c r="BS326" i="2"/>
  <c r="BT326" i="2"/>
  <c r="BV326" i="2"/>
  <c r="BN327" i="2"/>
  <c r="BO327" i="2"/>
  <c r="BP327" i="2" s="1"/>
  <c r="BQ327" i="2"/>
  <c r="BS327" i="2" s="1"/>
  <c r="BV327" i="2" s="1"/>
  <c r="BR327" i="2"/>
  <c r="BT327" i="2"/>
  <c r="BN328" i="2"/>
  <c r="BP328" i="2" s="1"/>
  <c r="BO328" i="2"/>
  <c r="BQ328" i="2"/>
  <c r="BR328" i="2"/>
  <c r="BS328" i="2"/>
  <c r="BV328" i="2" s="1"/>
  <c r="BT328" i="2"/>
  <c r="BT323" i="2"/>
  <c r="BR323" i="2"/>
  <c r="BQ323" i="2"/>
  <c r="BS323" i="2" s="1"/>
  <c r="BV323" i="2" s="1"/>
  <c r="BO323" i="2"/>
  <c r="BN323" i="2"/>
  <c r="BP323" i="2" s="1"/>
  <c r="BN319" i="2"/>
  <c r="BP319" i="2" s="1"/>
  <c r="BO319" i="2"/>
  <c r="BQ319" i="2"/>
  <c r="BS319" i="2" s="1"/>
  <c r="BV319" i="2" s="1"/>
  <c r="BR319" i="2"/>
  <c r="BT319" i="2"/>
  <c r="BT318" i="2"/>
  <c r="BS318" i="2"/>
  <c r="BV318" i="2" s="1"/>
  <c r="BR318" i="2"/>
  <c r="BQ318" i="2"/>
  <c r="BO318" i="2"/>
  <c r="BN318" i="2"/>
  <c r="BP318" i="2" s="1"/>
  <c r="BT317" i="2"/>
  <c r="BR317" i="2"/>
  <c r="BQ317" i="2"/>
  <c r="BS317" i="2" s="1"/>
  <c r="BV317" i="2" s="1"/>
  <c r="BO317" i="2"/>
  <c r="BN317" i="2"/>
  <c r="BP317" i="2" s="1"/>
  <c r="BN315" i="2"/>
  <c r="BO315" i="2"/>
  <c r="BP315" i="2"/>
  <c r="BU315" i="2" s="1"/>
  <c r="BQ315" i="2"/>
  <c r="BS315" i="2" s="1"/>
  <c r="BV315" i="2" s="1"/>
  <c r="BR315" i="2"/>
  <c r="BT315" i="2"/>
  <c r="BW315" i="2"/>
  <c r="BT314" i="2"/>
  <c r="BS314" i="2"/>
  <c r="BV314" i="2" s="1"/>
  <c r="BR314" i="2"/>
  <c r="BQ314" i="2"/>
  <c r="BO314" i="2"/>
  <c r="BN314" i="2"/>
  <c r="BP314" i="2" s="1"/>
  <c r="BT312" i="2"/>
  <c r="BS312" i="2"/>
  <c r="BV312" i="2" s="1"/>
  <c r="BR312" i="2"/>
  <c r="BQ312" i="2"/>
  <c r="BO312" i="2"/>
  <c r="BN312" i="2"/>
  <c r="BP312" i="2" s="1"/>
  <c r="BT311" i="2"/>
  <c r="BR311" i="2"/>
  <c r="BQ311" i="2"/>
  <c r="BS311" i="2" s="1"/>
  <c r="BV311" i="2" s="1"/>
  <c r="BO311" i="2"/>
  <c r="BN311" i="2"/>
  <c r="BP311" i="2" s="1"/>
  <c r="BT310" i="2"/>
  <c r="BR310" i="2"/>
  <c r="BQ310" i="2"/>
  <c r="BS310" i="2" s="1"/>
  <c r="BV310" i="2" s="1"/>
  <c r="BO310" i="2"/>
  <c r="BP310" i="2" s="1"/>
  <c r="BN310" i="2"/>
  <c r="BT309" i="2"/>
  <c r="BS309" i="2"/>
  <c r="BV309" i="2" s="1"/>
  <c r="BR309" i="2"/>
  <c r="BQ309" i="2"/>
  <c r="BO309" i="2"/>
  <c r="BN309" i="2"/>
  <c r="BP309" i="2" s="1"/>
  <c r="BT308" i="2"/>
  <c r="BR308" i="2"/>
  <c r="BQ308" i="2"/>
  <c r="BS308" i="2" s="1"/>
  <c r="BV308" i="2" s="1"/>
  <c r="BO308" i="2"/>
  <c r="BN308" i="2"/>
  <c r="BP308" i="2" s="1"/>
  <c r="BT306" i="2"/>
  <c r="BS306" i="2"/>
  <c r="BV306" i="2" s="1"/>
  <c r="BR306" i="2"/>
  <c r="BQ306" i="2"/>
  <c r="BO306" i="2"/>
  <c r="BN306" i="2"/>
  <c r="BP306" i="2" s="1"/>
  <c r="BT305" i="2"/>
  <c r="BR305" i="2"/>
  <c r="BQ305" i="2"/>
  <c r="BS305" i="2" s="1"/>
  <c r="BV305" i="2" s="1"/>
  <c r="BO305" i="2"/>
  <c r="BN305" i="2"/>
  <c r="BP305" i="2" s="1"/>
  <c r="BT304" i="2"/>
  <c r="BR304" i="2"/>
  <c r="BQ304" i="2"/>
  <c r="BS304" i="2" s="1"/>
  <c r="BV304" i="2" s="1"/>
  <c r="BO304" i="2"/>
  <c r="BP304" i="2" s="1"/>
  <c r="BN304" i="2"/>
  <c r="BT303" i="2"/>
  <c r="BS303" i="2"/>
  <c r="BV303" i="2" s="1"/>
  <c r="BR303" i="2"/>
  <c r="BQ303" i="2"/>
  <c r="BO303" i="2"/>
  <c r="BN303" i="2"/>
  <c r="BP303" i="2" s="1"/>
  <c r="BT302" i="2"/>
  <c r="BR302" i="2"/>
  <c r="BQ302" i="2"/>
  <c r="BS302" i="2" s="1"/>
  <c r="BV302" i="2" s="1"/>
  <c r="BO302" i="2"/>
  <c r="BN302" i="2"/>
  <c r="BP302" i="2" s="1"/>
  <c r="BN297" i="2"/>
  <c r="BO297" i="2"/>
  <c r="BP297" i="2" s="1"/>
  <c r="BQ297" i="2"/>
  <c r="BS297" i="2" s="1"/>
  <c r="BV297" i="2" s="1"/>
  <c r="BR297" i="2"/>
  <c r="BT297" i="2"/>
  <c r="BN298" i="2"/>
  <c r="BP298" i="2" s="1"/>
  <c r="BO298" i="2"/>
  <c r="BQ298" i="2"/>
  <c r="BS298" i="2" s="1"/>
  <c r="BV298" i="2" s="1"/>
  <c r="BR298" i="2"/>
  <c r="BT298" i="2"/>
  <c r="BN299" i="2"/>
  <c r="BO299" i="2"/>
  <c r="BP299" i="2"/>
  <c r="BU299" i="2" s="1"/>
  <c r="BQ299" i="2"/>
  <c r="BR299" i="2"/>
  <c r="BS299" i="2"/>
  <c r="BT299" i="2"/>
  <c r="BV299" i="2"/>
  <c r="BN300" i="2"/>
  <c r="BO300" i="2"/>
  <c r="BP300" i="2"/>
  <c r="BU300" i="2" s="1"/>
  <c r="BQ300" i="2"/>
  <c r="BS300" i="2" s="1"/>
  <c r="BV300" i="2" s="1"/>
  <c r="BR300" i="2"/>
  <c r="BT300" i="2"/>
  <c r="BT296" i="2"/>
  <c r="BR296" i="2"/>
  <c r="BQ296" i="2"/>
  <c r="BS296" i="2" s="1"/>
  <c r="BV296" i="2" s="1"/>
  <c r="BO296" i="2"/>
  <c r="BN296" i="2"/>
  <c r="BP296" i="2" s="1"/>
  <c r="BN277" i="2"/>
  <c r="BO277" i="2"/>
  <c r="BP277" i="2"/>
  <c r="BU277" i="2" s="1"/>
  <c r="BQ277" i="2"/>
  <c r="BS277" i="2" s="1"/>
  <c r="BV277" i="2" s="1"/>
  <c r="BR277" i="2"/>
  <c r="BT277" i="2"/>
  <c r="BW277" i="2"/>
  <c r="BN278" i="2"/>
  <c r="BP278" i="2" s="1"/>
  <c r="BO278" i="2"/>
  <c r="BQ278" i="2"/>
  <c r="BR278" i="2"/>
  <c r="BS278" i="2"/>
  <c r="BV278" i="2" s="1"/>
  <c r="BT278" i="2"/>
  <c r="BN279" i="2"/>
  <c r="BO279" i="2"/>
  <c r="BP279" i="2"/>
  <c r="BU279" i="2" s="1"/>
  <c r="BQ279" i="2"/>
  <c r="BR279" i="2"/>
  <c r="BS279" i="2" s="1"/>
  <c r="BV279" i="2" s="1"/>
  <c r="BT279" i="2"/>
  <c r="BN280" i="2"/>
  <c r="BO280" i="2"/>
  <c r="BP280" i="2"/>
  <c r="BU280" i="2" s="1"/>
  <c r="BQ280" i="2"/>
  <c r="BS280" i="2" s="1"/>
  <c r="BV280" i="2" s="1"/>
  <c r="BR280" i="2"/>
  <c r="BT280" i="2"/>
  <c r="BW280" i="2"/>
  <c r="BN281" i="2"/>
  <c r="BP281" i="2" s="1"/>
  <c r="BO281" i="2"/>
  <c r="BQ281" i="2"/>
  <c r="BR281" i="2"/>
  <c r="BS281" i="2"/>
  <c r="BV281" i="2" s="1"/>
  <c r="BT281" i="2"/>
  <c r="BN282" i="2"/>
  <c r="BO282" i="2"/>
  <c r="BP282" i="2"/>
  <c r="BU282" i="2" s="1"/>
  <c r="BQ282" i="2"/>
  <c r="BR282" i="2"/>
  <c r="BS282" i="2" s="1"/>
  <c r="BV282" i="2" s="1"/>
  <c r="BT282" i="2"/>
  <c r="BN283" i="2"/>
  <c r="BO283" i="2"/>
  <c r="BP283" i="2"/>
  <c r="BU283" i="2" s="1"/>
  <c r="BQ283" i="2"/>
  <c r="BS283" i="2" s="1"/>
  <c r="BV283" i="2" s="1"/>
  <c r="BR283" i="2"/>
  <c r="BT283" i="2"/>
  <c r="BW283" i="2"/>
  <c r="BN284" i="2"/>
  <c r="BP284" i="2" s="1"/>
  <c r="BO284" i="2"/>
  <c r="BQ284" i="2"/>
  <c r="BR284" i="2"/>
  <c r="BS284" i="2"/>
  <c r="BV284" i="2" s="1"/>
  <c r="BT284" i="2"/>
  <c r="BN285" i="2"/>
  <c r="BO285" i="2"/>
  <c r="BP285" i="2"/>
  <c r="BU285" i="2" s="1"/>
  <c r="BQ285" i="2"/>
  <c r="BR285" i="2"/>
  <c r="BS285" i="2" s="1"/>
  <c r="BV285" i="2" s="1"/>
  <c r="BT285" i="2"/>
  <c r="BN286" i="2"/>
  <c r="BO286" i="2"/>
  <c r="BP286" i="2"/>
  <c r="BU286" i="2" s="1"/>
  <c r="BQ286" i="2"/>
  <c r="BS286" i="2" s="1"/>
  <c r="BV286" i="2" s="1"/>
  <c r="BR286" i="2"/>
  <c r="BT286" i="2"/>
  <c r="BW286" i="2"/>
  <c r="BN287" i="2"/>
  <c r="BP287" i="2" s="1"/>
  <c r="BO287" i="2"/>
  <c r="BQ287" i="2"/>
  <c r="BR287" i="2"/>
  <c r="BS287" i="2"/>
  <c r="BV287" i="2" s="1"/>
  <c r="BT287" i="2"/>
  <c r="BN288" i="2"/>
  <c r="BO288" i="2"/>
  <c r="BP288" i="2"/>
  <c r="BU288" i="2" s="1"/>
  <c r="BQ288" i="2"/>
  <c r="BR288" i="2"/>
  <c r="BS288" i="2" s="1"/>
  <c r="BV288" i="2" s="1"/>
  <c r="BT288" i="2"/>
  <c r="BN289" i="2"/>
  <c r="BO289" i="2"/>
  <c r="BP289" i="2"/>
  <c r="BU289" i="2" s="1"/>
  <c r="BQ289" i="2"/>
  <c r="BS289" i="2" s="1"/>
  <c r="BV289" i="2" s="1"/>
  <c r="BR289" i="2"/>
  <c r="BT289" i="2"/>
  <c r="BW289" i="2"/>
  <c r="BN290" i="2"/>
  <c r="BP290" i="2" s="1"/>
  <c r="BO290" i="2"/>
  <c r="BQ290" i="2"/>
  <c r="BR290" i="2"/>
  <c r="BS290" i="2"/>
  <c r="BV290" i="2" s="1"/>
  <c r="BT290" i="2"/>
  <c r="BN291" i="2"/>
  <c r="BO291" i="2"/>
  <c r="BP291" i="2"/>
  <c r="BU291" i="2" s="1"/>
  <c r="BQ291" i="2"/>
  <c r="BR291" i="2"/>
  <c r="BS291" i="2" s="1"/>
  <c r="BV291" i="2" s="1"/>
  <c r="BT291" i="2"/>
  <c r="BN292" i="2"/>
  <c r="BO292" i="2"/>
  <c r="BP292" i="2"/>
  <c r="BU292" i="2" s="1"/>
  <c r="BQ292" i="2"/>
  <c r="BS292" i="2" s="1"/>
  <c r="BV292" i="2" s="1"/>
  <c r="BR292" i="2"/>
  <c r="BT292" i="2"/>
  <c r="BW292" i="2"/>
  <c r="BN293" i="2"/>
  <c r="BP293" i="2" s="1"/>
  <c r="BO293" i="2"/>
  <c r="BQ293" i="2"/>
  <c r="BR293" i="2"/>
  <c r="BS293" i="2"/>
  <c r="BV293" i="2" s="1"/>
  <c r="BT293" i="2"/>
  <c r="BT276" i="2"/>
  <c r="BS276" i="2"/>
  <c r="BV276" i="2" s="1"/>
  <c r="BR276" i="2"/>
  <c r="BQ276" i="2"/>
  <c r="BO276" i="2"/>
  <c r="BP276" i="2" s="1"/>
  <c r="BN276" i="2"/>
  <c r="BN252" i="2"/>
  <c r="BO252" i="2"/>
  <c r="BP252" i="2"/>
  <c r="BU252" i="2" s="1"/>
  <c r="BQ252" i="2"/>
  <c r="BS252" i="2" s="1"/>
  <c r="BV252" i="2" s="1"/>
  <c r="BR252" i="2"/>
  <c r="BT252" i="2"/>
  <c r="BW252" i="2"/>
  <c r="BN253" i="2"/>
  <c r="BP253" i="2" s="1"/>
  <c r="BO253" i="2"/>
  <c r="BQ253" i="2"/>
  <c r="BR253" i="2"/>
  <c r="BS253" i="2"/>
  <c r="BV253" i="2" s="1"/>
  <c r="BT253" i="2"/>
  <c r="BN254" i="2"/>
  <c r="BP254" i="2" s="1"/>
  <c r="BO254" i="2"/>
  <c r="BQ254" i="2"/>
  <c r="BS254" i="2" s="1"/>
  <c r="BV254" i="2" s="1"/>
  <c r="BR254" i="2"/>
  <c r="BT254" i="2"/>
  <c r="BN255" i="2"/>
  <c r="BO255" i="2"/>
  <c r="BP255" i="2"/>
  <c r="BU255" i="2" s="1"/>
  <c r="BQ255" i="2"/>
  <c r="BS255" i="2" s="1"/>
  <c r="BV255" i="2" s="1"/>
  <c r="BR255" i="2"/>
  <c r="BT255" i="2"/>
  <c r="BW255" i="2"/>
  <c r="BN256" i="2"/>
  <c r="BP256" i="2" s="1"/>
  <c r="BO256" i="2"/>
  <c r="BQ256" i="2"/>
  <c r="BR256" i="2"/>
  <c r="BS256" i="2"/>
  <c r="BV256" i="2" s="1"/>
  <c r="BT256" i="2"/>
  <c r="BN257" i="2"/>
  <c r="BP257" i="2" s="1"/>
  <c r="BO257" i="2"/>
  <c r="BQ257" i="2"/>
  <c r="BS257" i="2" s="1"/>
  <c r="BV257" i="2" s="1"/>
  <c r="BR257" i="2"/>
  <c r="BT257" i="2"/>
  <c r="BN258" i="2"/>
  <c r="BO258" i="2"/>
  <c r="BP258" i="2"/>
  <c r="BU258" i="2" s="1"/>
  <c r="BQ258" i="2"/>
  <c r="BR258" i="2"/>
  <c r="BS258" i="2"/>
  <c r="BV258" i="2" s="1"/>
  <c r="BT258" i="2"/>
  <c r="BW258" i="2"/>
  <c r="BN259" i="2"/>
  <c r="BP259" i="2" s="1"/>
  <c r="BO259" i="2"/>
  <c r="BQ259" i="2"/>
  <c r="BR259" i="2"/>
  <c r="BS259" i="2"/>
  <c r="BV259" i="2" s="1"/>
  <c r="BT259" i="2"/>
  <c r="BN260" i="2"/>
  <c r="BP260" i="2" s="1"/>
  <c r="BO260" i="2"/>
  <c r="BQ260" i="2"/>
  <c r="BS260" i="2" s="1"/>
  <c r="BV260" i="2" s="1"/>
  <c r="BR260" i="2"/>
  <c r="BT260" i="2"/>
  <c r="BN261" i="2"/>
  <c r="BO261" i="2"/>
  <c r="BP261" i="2"/>
  <c r="BU261" i="2" s="1"/>
  <c r="BQ261" i="2"/>
  <c r="BR261" i="2"/>
  <c r="BS261" i="2"/>
  <c r="BV261" i="2" s="1"/>
  <c r="BT261" i="2"/>
  <c r="BW261" i="2"/>
  <c r="BN262" i="2"/>
  <c r="BP262" i="2" s="1"/>
  <c r="BO262" i="2"/>
  <c r="BQ262" i="2"/>
  <c r="BR262" i="2"/>
  <c r="BS262" i="2"/>
  <c r="BV262" i="2" s="1"/>
  <c r="BT262" i="2"/>
  <c r="BN263" i="2"/>
  <c r="BP263" i="2" s="1"/>
  <c r="BO263" i="2"/>
  <c r="BQ263" i="2"/>
  <c r="BS263" i="2" s="1"/>
  <c r="BV263" i="2" s="1"/>
  <c r="BR263" i="2"/>
  <c r="BT263" i="2"/>
  <c r="BN264" i="2"/>
  <c r="BO264" i="2"/>
  <c r="BP264" i="2"/>
  <c r="BU264" i="2" s="1"/>
  <c r="BQ264" i="2"/>
  <c r="BR264" i="2"/>
  <c r="BS264" i="2"/>
  <c r="BV264" i="2" s="1"/>
  <c r="BT264" i="2"/>
  <c r="BW264" i="2"/>
  <c r="BN265" i="2"/>
  <c r="BP265" i="2" s="1"/>
  <c r="BO265" i="2"/>
  <c r="BQ265" i="2"/>
  <c r="BR265" i="2"/>
  <c r="BS265" i="2"/>
  <c r="BV265" i="2" s="1"/>
  <c r="BT265" i="2"/>
  <c r="BN266" i="2"/>
  <c r="BP266" i="2" s="1"/>
  <c r="BO266" i="2"/>
  <c r="BQ266" i="2"/>
  <c r="BS266" i="2" s="1"/>
  <c r="BV266" i="2" s="1"/>
  <c r="BR266" i="2"/>
  <c r="BT266" i="2"/>
  <c r="BN267" i="2"/>
  <c r="BO267" i="2"/>
  <c r="BP267" i="2"/>
  <c r="BU267" i="2" s="1"/>
  <c r="BQ267" i="2"/>
  <c r="BR267" i="2"/>
  <c r="BS267" i="2"/>
  <c r="BV267" i="2" s="1"/>
  <c r="BT267" i="2"/>
  <c r="BW267" i="2"/>
  <c r="BN268" i="2"/>
  <c r="BP268" i="2" s="1"/>
  <c r="BO268" i="2"/>
  <c r="BQ268" i="2"/>
  <c r="BR268" i="2"/>
  <c r="BS268" i="2"/>
  <c r="BV268" i="2" s="1"/>
  <c r="BT268" i="2"/>
  <c r="BN269" i="2"/>
  <c r="BP269" i="2" s="1"/>
  <c r="BO269" i="2"/>
  <c r="BQ269" i="2"/>
  <c r="BS269" i="2" s="1"/>
  <c r="BV269" i="2" s="1"/>
  <c r="BR269" i="2"/>
  <c r="BT269" i="2"/>
  <c r="BN270" i="2"/>
  <c r="BO270" i="2"/>
  <c r="BP270" i="2"/>
  <c r="BU270" i="2" s="1"/>
  <c r="BQ270" i="2"/>
  <c r="BR270" i="2"/>
  <c r="BS270" i="2"/>
  <c r="BV270" i="2" s="1"/>
  <c r="BT270" i="2"/>
  <c r="BW270" i="2"/>
  <c r="BN271" i="2"/>
  <c r="BP271" i="2" s="1"/>
  <c r="BO271" i="2"/>
  <c r="BQ271" i="2"/>
  <c r="BR271" i="2"/>
  <c r="BS271" i="2"/>
  <c r="BV271" i="2" s="1"/>
  <c r="BT271" i="2"/>
  <c r="BN272" i="2"/>
  <c r="BP272" i="2" s="1"/>
  <c r="BO272" i="2"/>
  <c r="BQ272" i="2"/>
  <c r="BS272" i="2" s="1"/>
  <c r="BV272" i="2" s="1"/>
  <c r="BR272" i="2"/>
  <c r="BT272" i="2"/>
  <c r="BN273" i="2"/>
  <c r="BO273" i="2"/>
  <c r="BP273" i="2"/>
  <c r="BU273" i="2" s="1"/>
  <c r="BQ273" i="2"/>
  <c r="BR273" i="2"/>
  <c r="BS273" i="2"/>
  <c r="BV273" i="2" s="1"/>
  <c r="BT273" i="2"/>
  <c r="BW273" i="2"/>
  <c r="BN274" i="2"/>
  <c r="BP274" i="2" s="1"/>
  <c r="BO274" i="2"/>
  <c r="BQ274" i="2"/>
  <c r="BR274" i="2"/>
  <c r="BS274" i="2"/>
  <c r="BV274" i="2" s="1"/>
  <c r="BT274" i="2"/>
  <c r="BT251" i="2"/>
  <c r="BR251" i="2"/>
  <c r="BS251" i="2" s="1"/>
  <c r="BV251" i="2" s="1"/>
  <c r="BQ251" i="2"/>
  <c r="BO251" i="2"/>
  <c r="BP251" i="2" s="1"/>
  <c r="BN251" i="2"/>
  <c r="BT250" i="2"/>
  <c r="BR250" i="2"/>
  <c r="BQ250" i="2"/>
  <c r="BS250" i="2" s="1"/>
  <c r="BV250" i="2" s="1"/>
  <c r="BP250" i="2"/>
  <c r="BU250" i="2" s="1"/>
  <c r="BO250" i="2"/>
  <c r="BN250" i="2"/>
  <c r="BT249" i="2"/>
  <c r="BR249" i="2"/>
  <c r="BQ249" i="2"/>
  <c r="BS249" i="2" s="1"/>
  <c r="BV249" i="2" s="1"/>
  <c r="BO249" i="2"/>
  <c r="BN249" i="2"/>
  <c r="BP249" i="2" s="1"/>
  <c r="BT248" i="2"/>
  <c r="BR248" i="2"/>
  <c r="BS248" i="2" s="1"/>
  <c r="BV248" i="2" s="1"/>
  <c r="BQ248" i="2"/>
  <c r="BO248" i="2"/>
  <c r="BP248" i="2" s="1"/>
  <c r="BN248" i="2"/>
  <c r="BT247" i="2"/>
  <c r="BR247" i="2"/>
  <c r="BQ247" i="2"/>
  <c r="BS247" i="2" s="1"/>
  <c r="BV247" i="2" s="1"/>
  <c r="BP247" i="2"/>
  <c r="BU247" i="2" s="1"/>
  <c r="BO247" i="2"/>
  <c r="BN247" i="2"/>
  <c r="BT246" i="2"/>
  <c r="BR246" i="2"/>
  <c r="BQ246" i="2"/>
  <c r="BS246" i="2" s="1"/>
  <c r="BV246" i="2" s="1"/>
  <c r="BO246" i="2"/>
  <c r="BN246" i="2"/>
  <c r="BP246" i="2" s="1"/>
  <c r="BT245" i="2"/>
  <c r="BR245" i="2"/>
  <c r="BS245" i="2" s="1"/>
  <c r="BV245" i="2" s="1"/>
  <c r="BQ245" i="2"/>
  <c r="BO245" i="2"/>
  <c r="BP245" i="2" s="1"/>
  <c r="BN245" i="2"/>
  <c r="BT244" i="2"/>
  <c r="BR244" i="2"/>
  <c r="BQ244" i="2"/>
  <c r="BS244" i="2" s="1"/>
  <c r="BV244" i="2" s="1"/>
  <c r="BP244" i="2"/>
  <c r="BU244" i="2" s="1"/>
  <c r="BO244" i="2"/>
  <c r="BN244" i="2"/>
  <c r="BN236" i="2"/>
  <c r="BP236" i="2" s="1"/>
  <c r="BO236" i="2"/>
  <c r="BQ236" i="2"/>
  <c r="BS236" i="2" s="1"/>
  <c r="BV236" i="2" s="1"/>
  <c r="BR236" i="2"/>
  <c r="BT236" i="2"/>
  <c r="BN237" i="2"/>
  <c r="BP237" i="2" s="1"/>
  <c r="BO237" i="2"/>
  <c r="BQ237" i="2"/>
  <c r="BR237" i="2"/>
  <c r="BS237" i="2"/>
  <c r="BV237" i="2" s="1"/>
  <c r="BT237" i="2"/>
  <c r="BN238" i="2"/>
  <c r="BO238" i="2"/>
  <c r="BP238" i="2"/>
  <c r="BU238" i="2" s="1"/>
  <c r="BQ238" i="2"/>
  <c r="BR238" i="2"/>
  <c r="BS238" i="2" s="1"/>
  <c r="BV238" i="2" s="1"/>
  <c r="BT238" i="2"/>
  <c r="BN239" i="2"/>
  <c r="BP239" i="2" s="1"/>
  <c r="BO239" i="2"/>
  <c r="BQ239" i="2"/>
  <c r="BS239" i="2" s="1"/>
  <c r="BV239" i="2" s="1"/>
  <c r="BR239" i="2"/>
  <c r="BT239" i="2"/>
  <c r="BN240" i="2"/>
  <c r="BP240" i="2" s="1"/>
  <c r="BO240" i="2"/>
  <c r="BQ240" i="2"/>
  <c r="BR240" i="2"/>
  <c r="BS240" i="2"/>
  <c r="BV240" i="2" s="1"/>
  <c r="BT240" i="2"/>
  <c r="BN241" i="2"/>
  <c r="BO241" i="2"/>
  <c r="BP241" i="2"/>
  <c r="BU241" i="2" s="1"/>
  <c r="BQ241" i="2"/>
  <c r="BS241" i="2" s="1"/>
  <c r="BV241" i="2" s="1"/>
  <c r="BR241" i="2"/>
  <c r="BT241" i="2"/>
  <c r="BN242" i="2"/>
  <c r="BP242" i="2" s="1"/>
  <c r="BO242" i="2"/>
  <c r="BQ242" i="2"/>
  <c r="BS242" i="2" s="1"/>
  <c r="BV242" i="2" s="1"/>
  <c r="BR242" i="2"/>
  <c r="BT242" i="2"/>
  <c r="BT235" i="2"/>
  <c r="BS235" i="2"/>
  <c r="BV235" i="2" s="1"/>
  <c r="BR235" i="2"/>
  <c r="BQ235" i="2"/>
  <c r="BO235" i="2"/>
  <c r="BN235" i="2"/>
  <c r="BP235" i="2" s="1"/>
  <c r="BN228" i="2"/>
  <c r="BO228" i="2"/>
  <c r="BP228" i="2"/>
  <c r="BU228" i="2" s="1"/>
  <c r="BQ228" i="2"/>
  <c r="BS228" i="2" s="1"/>
  <c r="BV228" i="2" s="1"/>
  <c r="BR228" i="2"/>
  <c r="BT228" i="2"/>
  <c r="BN229" i="2"/>
  <c r="BP229" i="2" s="1"/>
  <c r="BO229" i="2"/>
  <c r="BQ229" i="2"/>
  <c r="BR229" i="2"/>
  <c r="BS229" i="2" s="1"/>
  <c r="BV229" i="2" s="1"/>
  <c r="BT229" i="2"/>
  <c r="BN230" i="2"/>
  <c r="BO230" i="2"/>
  <c r="BP230" i="2"/>
  <c r="BU230" i="2" s="1"/>
  <c r="BQ230" i="2"/>
  <c r="BR230" i="2"/>
  <c r="BS230" i="2" s="1"/>
  <c r="BV230" i="2" s="1"/>
  <c r="BT230" i="2"/>
  <c r="BN231" i="2"/>
  <c r="BO231" i="2"/>
  <c r="BP231" i="2"/>
  <c r="BU231" i="2" s="1"/>
  <c r="BQ231" i="2"/>
  <c r="BS231" i="2" s="1"/>
  <c r="BV231" i="2" s="1"/>
  <c r="BR231" i="2"/>
  <c r="BT231" i="2"/>
  <c r="BN232" i="2"/>
  <c r="BP232" i="2" s="1"/>
  <c r="BO232" i="2"/>
  <c r="BQ232" i="2"/>
  <c r="BR232" i="2"/>
  <c r="BS232" i="2" s="1"/>
  <c r="BV232" i="2" s="1"/>
  <c r="BT232" i="2"/>
  <c r="BN233" i="2"/>
  <c r="BO233" i="2"/>
  <c r="BP233" i="2"/>
  <c r="BU233" i="2" s="1"/>
  <c r="BQ233" i="2"/>
  <c r="BR233" i="2"/>
  <c r="BS233" i="2" s="1"/>
  <c r="BV233" i="2" s="1"/>
  <c r="BT233" i="2"/>
  <c r="BT227" i="2"/>
  <c r="BR227" i="2"/>
  <c r="BS227" i="2" s="1"/>
  <c r="BV227" i="2" s="1"/>
  <c r="BQ227" i="2"/>
  <c r="BO227" i="2"/>
  <c r="BP227" i="2" s="1"/>
  <c r="BN227" i="2"/>
  <c r="BT226" i="2"/>
  <c r="BR226" i="2"/>
  <c r="BQ226" i="2"/>
  <c r="BS226" i="2" s="1"/>
  <c r="BV226" i="2" s="1"/>
  <c r="BP226" i="2"/>
  <c r="BU226" i="2" s="1"/>
  <c r="BO226" i="2"/>
  <c r="BN226" i="2"/>
  <c r="BT225" i="2"/>
  <c r="BR225" i="2"/>
  <c r="BQ225" i="2"/>
  <c r="BS225" i="2" s="1"/>
  <c r="BV225" i="2" s="1"/>
  <c r="BO225" i="2"/>
  <c r="BN225" i="2"/>
  <c r="BP225" i="2" s="1"/>
  <c r="BT224" i="2"/>
  <c r="BR224" i="2"/>
  <c r="BS224" i="2" s="1"/>
  <c r="BV224" i="2" s="1"/>
  <c r="BQ224" i="2"/>
  <c r="BO224" i="2"/>
  <c r="BP224" i="2" s="1"/>
  <c r="BN224" i="2"/>
  <c r="BN219" i="2"/>
  <c r="BO219" i="2"/>
  <c r="BP219" i="2"/>
  <c r="BQ219" i="2"/>
  <c r="BS219" i="2" s="1"/>
  <c r="BV219" i="2" s="1"/>
  <c r="BR219" i="2"/>
  <c r="BT219" i="2"/>
  <c r="BU219" i="2"/>
  <c r="BW219" i="2"/>
  <c r="BN220" i="2"/>
  <c r="BP220" i="2" s="1"/>
  <c r="BO220" i="2"/>
  <c r="BQ220" i="2"/>
  <c r="BR220" i="2"/>
  <c r="BS220" i="2"/>
  <c r="BV220" i="2" s="1"/>
  <c r="BT220" i="2"/>
  <c r="BN221" i="2"/>
  <c r="BO221" i="2"/>
  <c r="BP221" i="2"/>
  <c r="BW221" i="2" s="1"/>
  <c r="BQ221" i="2"/>
  <c r="BR221" i="2"/>
  <c r="BS221" i="2"/>
  <c r="BT221" i="2"/>
  <c r="BV221" i="2"/>
  <c r="BT218" i="2"/>
  <c r="BS218" i="2"/>
  <c r="BV218" i="2" s="1"/>
  <c r="BR218" i="2"/>
  <c r="BQ218" i="2"/>
  <c r="BO218" i="2"/>
  <c r="BN218" i="2"/>
  <c r="BP218" i="2" s="1"/>
  <c r="BN188" i="2"/>
  <c r="BO188" i="2"/>
  <c r="BP188" i="2" s="1"/>
  <c r="BQ188" i="2"/>
  <c r="BR188" i="2"/>
  <c r="BS188" i="2"/>
  <c r="BV188" i="2" s="1"/>
  <c r="BT188" i="2"/>
  <c r="BN189" i="2"/>
  <c r="BP189" i="2" s="1"/>
  <c r="BO189" i="2"/>
  <c r="BQ189" i="2"/>
  <c r="BS189" i="2" s="1"/>
  <c r="BV189" i="2" s="1"/>
  <c r="BR189" i="2"/>
  <c r="BT189" i="2"/>
  <c r="BN190" i="2"/>
  <c r="BO190" i="2"/>
  <c r="BP190" i="2"/>
  <c r="BU190" i="2" s="1"/>
  <c r="BQ190" i="2"/>
  <c r="BS190" i="2" s="1"/>
  <c r="BV190" i="2" s="1"/>
  <c r="BR190" i="2"/>
  <c r="BT190" i="2"/>
  <c r="BW190" i="2"/>
  <c r="BN191" i="2"/>
  <c r="BO191" i="2"/>
  <c r="BP191" i="2" s="1"/>
  <c r="BQ191" i="2"/>
  <c r="BR191" i="2"/>
  <c r="BS191" i="2"/>
  <c r="BV191" i="2" s="1"/>
  <c r="BT191" i="2"/>
  <c r="BN192" i="2"/>
  <c r="BP192" i="2" s="1"/>
  <c r="BO192" i="2"/>
  <c r="BQ192" i="2"/>
  <c r="BS192" i="2" s="1"/>
  <c r="BV192" i="2" s="1"/>
  <c r="BR192" i="2"/>
  <c r="BT192" i="2"/>
  <c r="BN193" i="2"/>
  <c r="BO193" i="2"/>
  <c r="BP193" i="2"/>
  <c r="BU193" i="2" s="1"/>
  <c r="BQ193" i="2"/>
  <c r="BS193" i="2" s="1"/>
  <c r="BV193" i="2" s="1"/>
  <c r="BR193" i="2"/>
  <c r="BT193" i="2"/>
  <c r="BW193" i="2"/>
  <c r="BN194" i="2"/>
  <c r="BO194" i="2"/>
  <c r="BP194" i="2" s="1"/>
  <c r="BQ194" i="2"/>
  <c r="BR194" i="2"/>
  <c r="BS194" i="2"/>
  <c r="BV194" i="2" s="1"/>
  <c r="BT194" i="2"/>
  <c r="BN195" i="2"/>
  <c r="BP195" i="2" s="1"/>
  <c r="BO195" i="2"/>
  <c r="BQ195" i="2"/>
  <c r="BS195" i="2" s="1"/>
  <c r="BV195" i="2" s="1"/>
  <c r="BR195" i="2"/>
  <c r="BT195" i="2"/>
  <c r="BN196" i="2"/>
  <c r="BO196" i="2"/>
  <c r="BP196" i="2"/>
  <c r="BU196" i="2" s="1"/>
  <c r="BQ196" i="2"/>
  <c r="BS196" i="2" s="1"/>
  <c r="BV196" i="2" s="1"/>
  <c r="BR196" i="2"/>
  <c r="BT196" i="2"/>
  <c r="BW196" i="2"/>
  <c r="BN197" i="2"/>
  <c r="BO197" i="2"/>
  <c r="BP197" i="2" s="1"/>
  <c r="BQ197" i="2"/>
  <c r="BR197" i="2"/>
  <c r="BS197" i="2"/>
  <c r="BV197" i="2" s="1"/>
  <c r="BT197" i="2"/>
  <c r="BN198" i="2"/>
  <c r="BP198" i="2" s="1"/>
  <c r="BO198" i="2"/>
  <c r="BQ198" i="2"/>
  <c r="BS198" i="2" s="1"/>
  <c r="BV198" i="2" s="1"/>
  <c r="BR198" i="2"/>
  <c r="BT198" i="2"/>
  <c r="BN199" i="2"/>
  <c r="BO199" i="2"/>
  <c r="BP199" i="2"/>
  <c r="BU199" i="2" s="1"/>
  <c r="BQ199" i="2"/>
  <c r="BS199" i="2" s="1"/>
  <c r="BV199" i="2" s="1"/>
  <c r="BR199" i="2"/>
  <c r="BT199" i="2"/>
  <c r="BW199" i="2"/>
  <c r="BN200" i="2"/>
  <c r="BO200" i="2"/>
  <c r="BP200" i="2" s="1"/>
  <c r="BQ200" i="2"/>
  <c r="BR200" i="2"/>
  <c r="BS200" i="2"/>
  <c r="BV200" i="2" s="1"/>
  <c r="BT200" i="2"/>
  <c r="BN201" i="2"/>
  <c r="BP201" i="2" s="1"/>
  <c r="BO201" i="2"/>
  <c r="BQ201" i="2"/>
  <c r="BS201" i="2" s="1"/>
  <c r="BV201" i="2" s="1"/>
  <c r="BR201" i="2"/>
  <c r="BT201" i="2"/>
  <c r="BN202" i="2"/>
  <c r="BO202" i="2"/>
  <c r="BP202" i="2"/>
  <c r="BU202" i="2" s="1"/>
  <c r="BQ202" i="2"/>
  <c r="BS202" i="2" s="1"/>
  <c r="BV202" i="2" s="1"/>
  <c r="BR202" i="2"/>
  <c r="BT202" i="2"/>
  <c r="BW202" i="2"/>
  <c r="BN203" i="2"/>
  <c r="BO203" i="2"/>
  <c r="BP203" i="2"/>
  <c r="BU203" i="2" s="1"/>
  <c r="BQ203" i="2"/>
  <c r="BR203" i="2"/>
  <c r="BS203" i="2"/>
  <c r="BV203" i="2" s="1"/>
  <c r="BT203" i="2"/>
  <c r="BN204" i="2"/>
  <c r="BP204" i="2" s="1"/>
  <c r="BO204" i="2"/>
  <c r="BQ204" i="2"/>
  <c r="BS204" i="2" s="1"/>
  <c r="BV204" i="2" s="1"/>
  <c r="BR204" i="2"/>
  <c r="BT204" i="2"/>
  <c r="BN205" i="2"/>
  <c r="BO205" i="2"/>
  <c r="BP205" i="2"/>
  <c r="BU205" i="2" s="1"/>
  <c r="BQ205" i="2"/>
  <c r="BS205" i="2" s="1"/>
  <c r="BV205" i="2" s="1"/>
  <c r="BR205" i="2"/>
  <c r="BT205" i="2"/>
  <c r="BW205" i="2"/>
  <c r="BN206" i="2"/>
  <c r="BO206" i="2"/>
  <c r="BP206" i="2"/>
  <c r="BU206" i="2" s="1"/>
  <c r="BQ206" i="2"/>
  <c r="BR206" i="2"/>
  <c r="BS206" i="2"/>
  <c r="BV206" i="2" s="1"/>
  <c r="BT206" i="2"/>
  <c r="BN207" i="2"/>
  <c r="BP207" i="2" s="1"/>
  <c r="BO207" i="2"/>
  <c r="BQ207" i="2"/>
  <c r="BS207" i="2" s="1"/>
  <c r="BV207" i="2" s="1"/>
  <c r="BR207" i="2"/>
  <c r="BT207" i="2"/>
  <c r="BN208" i="2"/>
  <c r="BO208" i="2"/>
  <c r="BP208" i="2"/>
  <c r="BU208" i="2" s="1"/>
  <c r="BQ208" i="2"/>
  <c r="BS208" i="2" s="1"/>
  <c r="BV208" i="2" s="1"/>
  <c r="BR208" i="2"/>
  <c r="BT208" i="2"/>
  <c r="BW208" i="2"/>
  <c r="BN209" i="2"/>
  <c r="BO209" i="2"/>
  <c r="BP209" i="2"/>
  <c r="BU209" i="2" s="1"/>
  <c r="BQ209" i="2"/>
  <c r="BR209" i="2"/>
  <c r="BS209" i="2"/>
  <c r="BV209" i="2" s="1"/>
  <c r="BT209" i="2"/>
  <c r="BN210" i="2"/>
  <c r="BP210" i="2" s="1"/>
  <c r="BO210" i="2"/>
  <c r="BQ210" i="2"/>
  <c r="BS210" i="2" s="1"/>
  <c r="BV210" i="2" s="1"/>
  <c r="BR210" i="2"/>
  <c r="BT210" i="2"/>
  <c r="BN211" i="2"/>
  <c r="BO211" i="2"/>
  <c r="BP211" i="2"/>
  <c r="BU211" i="2" s="1"/>
  <c r="BQ211" i="2"/>
  <c r="BS211" i="2" s="1"/>
  <c r="BV211" i="2" s="1"/>
  <c r="BR211" i="2"/>
  <c r="BT211" i="2"/>
  <c r="BW211" i="2"/>
  <c r="BN212" i="2"/>
  <c r="BO212" i="2"/>
  <c r="BP212" i="2"/>
  <c r="BU212" i="2" s="1"/>
  <c r="BQ212" i="2"/>
  <c r="BR212" i="2"/>
  <c r="BS212" i="2"/>
  <c r="BV212" i="2" s="1"/>
  <c r="BT212" i="2"/>
  <c r="BN213" i="2"/>
  <c r="BP213" i="2" s="1"/>
  <c r="BO213" i="2"/>
  <c r="BQ213" i="2"/>
  <c r="BS213" i="2" s="1"/>
  <c r="BV213" i="2" s="1"/>
  <c r="BR213" i="2"/>
  <c r="BT213" i="2"/>
  <c r="BN214" i="2"/>
  <c r="BO214" i="2"/>
  <c r="BP214" i="2"/>
  <c r="BU214" i="2" s="1"/>
  <c r="BQ214" i="2"/>
  <c r="BS214" i="2" s="1"/>
  <c r="BV214" i="2" s="1"/>
  <c r="BR214" i="2"/>
  <c r="BT214" i="2"/>
  <c r="BW214" i="2"/>
  <c r="BN215" i="2"/>
  <c r="BO215" i="2"/>
  <c r="BP215" i="2"/>
  <c r="BU215" i="2" s="1"/>
  <c r="BQ215" i="2"/>
  <c r="BR215" i="2"/>
  <c r="BS215" i="2"/>
  <c r="BV215" i="2" s="1"/>
  <c r="BT215" i="2"/>
  <c r="BN216" i="2"/>
  <c r="BP216" i="2" s="1"/>
  <c r="BO216" i="2"/>
  <c r="BQ216" i="2"/>
  <c r="BS216" i="2" s="1"/>
  <c r="BV216" i="2" s="1"/>
  <c r="BR216" i="2"/>
  <c r="BT216" i="2"/>
  <c r="BT187" i="2"/>
  <c r="BS187" i="2"/>
  <c r="BV187" i="2" s="1"/>
  <c r="BR187" i="2"/>
  <c r="BQ187" i="2"/>
  <c r="BO187" i="2"/>
  <c r="BN187" i="2"/>
  <c r="BP187" i="2" s="1"/>
  <c r="BN167" i="2"/>
  <c r="BO167" i="2"/>
  <c r="BP167" i="2" s="1"/>
  <c r="BQ167" i="2"/>
  <c r="BS167" i="2" s="1"/>
  <c r="BV167" i="2" s="1"/>
  <c r="BR167" i="2"/>
  <c r="BT167" i="2"/>
  <c r="BN168" i="2"/>
  <c r="BP168" i="2" s="1"/>
  <c r="BO168" i="2"/>
  <c r="BQ168" i="2"/>
  <c r="BR168" i="2"/>
  <c r="BS168" i="2"/>
  <c r="BV168" i="2" s="1"/>
  <c r="BT168" i="2"/>
  <c r="BN169" i="2"/>
  <c r="BO169" i="2"/>
  <c r="BP169" i="2"/>
  <c r="BW169" i="2" s="1"/>
  <c r="BQ169" i="2"/>
  <c r="BR169" i="2"/>
  <c r="BS169" i="2"/>
  <c r="BT169" i="2"/>
  <c r="BV169" i="2"/>
  <c r="BN170" i="2"/>
  <c r="BO170" i="2"/>
  <c r="BP170" i="2" s="1"/>
  <c r="BQ170" i="2"/>
  <c r="BS170" i="2" s="1"/>
  <c r="BV170" i="2" s="1"/>
  <c r="BR170" i="2"/>
  <c r="BT170" i="2"/>
  <c r="BN171" i="2"/>
  <c r="BP171" i="2" s="1"/>
  <c r="BO171" i="2"/>
  <c r="BQ171" i="2"/>
  <c r="BR171" i="2"/>
  <c r="BS171" i="2"/>
  <c r="BV171" i="2" s="1"/>
  <c r="BT171" i="2"/>
  <c r="BN172" i="2"/>
  <c r="BO172" i="2"/>
  <c r="BP172" i="2"/>
  <c r="BU172" i="2" s="1"/>
  <c r="BQ172" i="2"/>
  <c r="BR172" i="2"/>
  <c r="BS172" i="2"/>
  <c r="BT172" i="2"/>
  <c r="BV172" i="2"/>
  <c r="BN173" i="2"/>
  <c r="BO173" i="2"/>
  <c r="BP173" i="2"/>
  <c r="BU173" i="2" s="1"/>
  <c r="BQ173" i="2"/>
  <c r="BS173" i="2" s="1"/>
  <c r="BV173" i="2" s="1"/>
  <c r="BR173" i="2"/>
  <c r="BT173" i="2"/>
  <c r="BW173" i="2"/>
  <c r="BN174" i="2"/>
  <c r="BP174" i="2" s="1"/>
  <c r="BO174" i="2"/>
  <c r="BQ174" i="2"/>
  <c r="BR174" i="2"/>
  <c r="BS174" i="2"/>
  <c r="BV174" i="2" s="1"/>
  <c r="BT174" i="2"/>
  <c r="BN175" i="2"/>
  <c r="BO175" i="2"/>
  <c r="BP175" i="2"/>
  <c r="BW175" i="2" s="1"/>
  <c r="BQ175" i="2"/>
  <c r="BR175" i="2"/>
  <c r="BS175" i="2"/>
  <c r="BT175" i="2"/>
  <c r="BV175" i="2"/>
  <c r="BN176" i="2"/>
  <c r="BO176" i="2"/>
  <c r="BP176" i="2"/>
  <c r="BU176" i="2" s="1"/>
  <c r="BQ176" i="2"/>
  <c r="BS176" i="2" s="1"/>
  <c r="BV176" i="2" s="1"/>
  <c r="BR176" i="2"/>
  <c r="BT176" i="2"/>
  <c r="BW176" i="2"/>
  <c r="BN177" i="2"/>
  <c r="BP177" i="2" s="1"/>
  <c r="BO177" i="2"/>
  <c r="BQ177" i="2"/>
  <c r="BR177" i="2"/>
  <c r="BS177" i="2"/>
  <c r="BV177" i="2" s="1"/>
  <c r="BT177" i="2"/>
  <c r="BN178" i="2"/>
  <c r="BO178" i="2"/>
  <c r="BP178" i="2"/>
  <c r="BU178" i="2" s="1"/>
  <c r="BQ178" i="2"/>
  <c r="BR178" i="2"/>
  <c r="BS178" i="2"/>
  <c r="BT178" i="2"/>
  <c r="BV178" i="2"/>
  <c r="BN179" i="2"/>
  <c r="BO179" i="2"/>
  <c r="BP179" i="2"/>
  <c r="BU179" i="2" s="1"/>
  <c r="BQ179" i="2"/>
  <c r="BS179" i="2" s="1"/>
  <c r="BV179" i="2" s="1"/>
  <c r="BR179" i="2"/>
  <c r="BT179" i="2"/>
  <c r="BW179" i="2"/>
  <c r="BN180" i="2"/>
  <c r="BP180" i="2" s="1"/>
  <c r="BO180" i="2"/>
  <c r="BQ180" i="2"/>
  <c r="BR180" i="2"/>
  <c r="BS180" i="2"/>
  <c r="BV180" i="2" s="1"/>
  <c r="BT180" i="2"/>
  <c r="BN181" i="2"/>
  <c r="BO181" i="2"/>
  <c r="BP181" i="2"/>
  <c r="BU181" i="2" s="1"/>
  <c r="BQ181" i="2"/>
  <c r="BR181" i="2"/>
  <c r="BS181" i="2"/>
  <c r="BT181" i="2"/>
  <c r="BV181" i="2"/>
  <c r="BN182" i="2"/>
  <c r="BO182" i="2"/>
  <c r="BP182" i="2"/>
  <c r="BU182" i="2" s="1"/>
  <c r="BQ182" i="2"/>
  <c r="BS182" i="2" s="1"/>
  <c r="BV182" i="2" s="1"/>
  <c r="BR182" i="2"/>
  <c r="BT182" i="2"/>
  <c r="BW182" i="2"/>
  <c r="BN183" i="2"/>
  <c r="BP183" i="2" s="1"/>
  <c r="BO183" i="2"/>
  <c r="BQ183" i="2"/>
  <c r="BR183" i="2"/>
  <c r="BS183" i="2"/>
  <c r="BV183" i="2" s="1"/>
  <c r="BT183" i="2"/>
  <c r="BN184" i="2"/>
  <c r="BO184" i="2"/>
  <c r="BP184" i="2"/>
  <c r="BW184" i="2" s="1"/>
  <c r="BQ184" i="2"/>
  <c r="BR184" i="2"/>
  <c r="BS184" i="2"/>
  <c r="BT184" i="2"/>
  <c r="BV184" i="2"/>
  <c r="BT166" i="2"/>
  <c r="BS166" i="2"/>
  <c r="BV166" i="2" s="1"/>
  <c r="BR166" i="2"/>
  <c r="BQ166" i="2"/>
  <c r="BO166" i="2"/>
  <c r="BN166" i="2"/>
  <c r="BP166" i="2" s="1"/>
  <c r="BT165" i="2"/>
  <c r="BR165" i="2"/>
  <c r="BQ165" i="2"/>
  <c r="BS165" i="2" s="1"/>
  <c r="BV165" i="2" s="1"/>
  <c r="BO165" i="2"/>
  <c r="BN165" i="2"/>
  <c r="BP165" i="2" s="1"/>
  <c r="BT164" i="2"/>
  <c r="BR164" i="2"/>
  <c r="BQ164" i="2"/>
  <c r="BS164" i="2" s="1"/>
  <c r="BV164" i="2" s="1"/>
  <c r="BO164" i="2"/>
  <c r="BP164" i="2" s="1"/>
  <c r="BN164" i="2"/>
  <c r="BT163" i="2"/>
  <c r="BS163" i="2"/>
  <c r="BV163" i="2" s="1"/>
  <c r="BR163" i="2"/>
  <c r="BQ163" i="2"/>
  <c r="BO163" i="2"/>
  <c r="BN163" i="2"/>
  <c r="BP163" i="2" s="1"/>
  <c r="BT162" i="2"/>
  <c r="BR162" i="2"/>
  <c r="BQ162" i="2"/>
  <c r="BS162" i="2" s="1"/>
  <c r="BV162" i="2" s="1"/>
  <c r="BO162" i="2"/>
  <c r="BN162" i="2"/>
  <c r="BP162" i="2" s="1"/>
  <c r="BT161" i="2"/>
  <c r="BR161" i="2"/>
  <c r="BQ161" i="2"/>
  <c r="BS161" i="2" s="1"/>
  <c r="BV161" i="2" s="1"/>
  <c r="BO161" i="2"/>
  <c r="BP161" i="2" s="1"/>
  <c r="BN161" i="2"/>
  <c r="BT160" i="2"/>
  <c r="BS160" i="2"/>
  <c r="BV160" i="2" s="1"/>
  <c r="BR160" i="2"/>
  <c r="BQ160" i="2"/>
  <c r="BO160" i="2"/>
  <c r="BN160" i="2"/>
  <c r="BP160" i="2" s="1"/>
  <c r="BN154" i="2"/>
  <c r="BO154" i="2"/>
  <c r="BP154" i="2" s="1"/>
  <c r="BQ154" i="2"/>
  <c r="BS154" i="2" s="1"/>
  <c r="BV154" i="2" s="1"/>
  <c r="BR154" i="2"/>
  <c r="BT154" i="2"/>
  <c r="BN155" i="2"/>
  <c r="BP155" i="2" s="1"/>
  <c r="BO155" i="2"/>
  <c r="BQ155" i="2"/>
  <c r="BR155" i="2"/>
  <c r="BS155" i="2"/>
  <c r="BV155" i="2" s="1"/>
  <c r="BT155" i="2"/>
  <c r="BN156" i="2"/>
  <c r="BO156" i="2"/>
  <c r="BP156" i="2"/>
  <c r="BW156" i="2" s="1"/>
  <c r="BQ156" i="2"/>
  <c r="BS156" i="2" s="1"/>
  <c r="BV156" i="2" s="1"/>
  <c r="BR156" i="2"/>
  <c r="BT156" i="2"/>
  <c r="BN157" i="2"/>
  <c r="BO157" i="2"/>
  <c r="BP157" i="2" s="1"/>
  <c r="BQ157" i="2"/>
  <c r="BS157" i="2" s="1"/>
  <c r="BV157" i="2" s="1"/>
  <c r="BR157" i="2"/>
  <c r="BT157" i="2"/>
  <c r="BN158" i="2"/>
  <c r="BP158" i="2" s="1"/>
  <c r="BO158" i="2"/>
  <c r="BQ158" i="2"/>
  <c r="BR158" i="2"/>
  <c r="BS158" i="2"/>
  <c r="BV158" i="2" s="1"/>
  <c r="BT158" i="2"/>
  <c r="BT153" i="2"/>
  <c r="BR153" i="2"/>
  <c r="BQ153" i="2"/>
  <c r="BS153" i="2" s="1"/>
  <c r="BV153" i="2" s="1"/>
  <c r="BO153" i="2"/>
  <c r="BN153" i="2"/>
  <c r="BP153" i="2" s="1"/>
  <c r="BT152" i="2"/>
  <c r="BR152" i="2"/>
  <c r="BS152" i="2" s="1"/>
  <c r="BV152" i="2" s="1"/>
  <c r="BQ152" i="2"/>
  <c r="BO152" i="2"/>
  <c r="BN152" i="2"/>
  <c r="BP152" i="2" s="1"/>
  <c r="BN149" i="2"/>
  <c r="BP149" i="2" s="1"/>
  <c r="BO149" i="2"/>
  <c r="BQ149" i="2"/>
  <c r="BS149" i="2" s="1"/>
  <c r="BV149" i="2" s="1"/>
  <c r="BR149" i="2"/>
  <c r="BT149" i="2"/>
  <c r="BN150" i="2"/>
  <c r="BP150" i="2" s="1"/>
  <c r="BO150" i="2"/>
  <c r="BQ150" i="2"/>
  <c r="BR150" i="2"/>
  <c r="BS150" i="2"/>
  <c r="BV150" i="2" s="1"/>
  <c r="BT150" i="2"/>
  <c r="BT148" i="2"/>
  <c r="BS148" i="2"/>
  <c r="BV148" i="2" s="1"/>
  <c r="BR148" i="2"/>
  <c r="BQ148" i="2"/>
  <c r="BO148" i="2"/>
  <c r="BN148" i="2"/>
  <c r="BP148" i="2" s="1"/>
  <c r="BN144" i="2"/>
  <c r="BO144" i="2"/>
  <c r="BP144" i="2"/>
  <c r="BU144" i="2" s="1"/>
  <c r="BQ144" i="2"/>
  <c r="BS144" i="2" s="1"/>
  <c r="BV144" i="2" s="1"/>
  <c r="BR144" i="2"/>
  <c r="BT144" i="2"/>
  <c r="BW144" i="2"/>
  <c r="BN145" i="2"/>
  <c r="BP145" i="2" s="1"/>
  <c r="BO145" i="2"/>
  <c r="BQ145" i="2"/>
  <c r="BR145" i="2"/>
  <c r="BS145" i="2"/>
  <c r="BV145" i="2" s="1"/>
  <c r="BT145" i="2"/>
  <c r="BN146" i="2"/>
  <c r="BO146" i="2"/>
  <c r="BP146" i="2"/>
  <c r="BW146" i="2" s="1"/>
  <c r="BQ146" i="2"/>
  <c r="BR146" i="2"/>
  <c r="BS146" i="2"/>
  <c r="BT146" i="2"/>
  <c r="BV146" i="2"/>
  <c r="BT143" i="2"/>
  <c r="BR143" i="2"/>
  <c r="BQ143" i="2"/>
  <c r="BS143" i="2" s="1"/>
  <c r="BV143" i="2" s="1"/>
  <c r="BO143" i="2"/>
  <c r="BN143" i="2"/>
  <c r="BP143" i="2" s="1"/>
  <c r="BN135" i="2"/>
  <c r="BO135" i="2"/>
  <c r="BP135" i="2" s="1"/>
  <c r="BQ135" i="2"/>
  <c r="BS135" i="2" s="1"/>
  <c r="BV135" i="2" s="1"/>
  <c r="BR135" i="2"/>
  <c r="BT135" i="2"/>
  <c r="BN136" i="2"/>
  <c r="BO136" i="2"/>
  <c r="BP136" i="2" s="1"/>
  <c r="BQ136" i="2"/>
  <c r="BR136" i="2"/>
  <c r="BS136" i="2" s="1"/>
  <c r="BV136" i="2" s="1"/>
  <c r="BT136" i="2"/>
  <c r="BN137" i="2"/>
  <c r="BP137" i="2" s="1"/>
  <c r="BO137" i="2"/>
  <c r="BQ137" i="2"/>
  <c r="BR137" i="2"/>
  <c r="BS137" i="2"/>
  <c r="BV137" i="2" s="1"/>
  <c r="BT137" i="2"/>
  <c r="BN138" i="2"/>
  <c r="BO138" i="2"/>
  <c r="BP138" i="2"/>
  <c r="BU138" i="2" s="1"/>
  <c r="BQ138" i="2"/>
  <c r="BS138" i="2" s="1"/>
  <c r="BV138" i="2" s="1"/>
  <c r="BR138" i="2"/>
  <c r="BT138" i="2"/>
  <c r="BN139" i="2"/>
  <c r="BO139" i="2"/>
  <c r="BP139" i="2" s="1"/>
  <c r="BQ139" i="2"/>
  <c r="BR139" i="2"/>
  <c r="BS139" i="2" s="1"/>
  <c r="BV139" i="2" s="1"/>
  <c r="BT139" i="2"/>
  <c r="BN140" i="2"/>
  <c r="BP140" i="2" s="1"/>
  <c r="BO140" i="2"/>
  <c r="BQ140" i="2"/>
  <c r="BR140" i="2"/>
  <c r="BS140" i="2"/>
  <c r="BV140" i="2" s="1"/>
  <c r="BT140" i="2"/>
  <c r="BN141" i="2"/>
  <c r="BO141" i="2"/>
  <c r="BP141" i="2"/>
  <c r="BU141" i="2" s="1"/>
  <c r="BQ141" i="2"/>
  <c r="BS141" i="2" s="1"/>
  <c r="BV141" i="2" s="1"/>
  <c r="BR141" i="2"/>
  <c r="BT141" i="2"/>
  <c r="BT134" i="2"/>
  <c r="BR134" i="2"/>
  <c r="BQ134" i="2"/>
  <c r="BS134" i="2" s="1"/>
  <c r="BV134" i="2" s="1"/>
  <c r="BO134" i="2"/>
  <c r="BP134" i="2" s="1"/>
  <c r="BN134" i="2"/>
  <c r="BT132" i="2"/>
  <c r="BS132" i="2"/>
  <c r="BV132" i="2" s="1"/>
  <c r="BR132" i="2"/>
  <c r="BQ132" i="2"/>
  <c r="BO132" i="2"/>
  <c r="BN132" i="2"/>
  <c r="BP132" i="2" s="1"/>
  <c r="BN110" i="2"/>
  <c r="BO110" i="2"/>
  <c r="BP110" i="2"/>
  <c r="BU110" i="2" s="1"/>
  <c r="BQ110" i="2"/>
  <c r="BS110" i="2" s="1"/>
  <c r="BV110" i="2" s="1"/>
  <c r="BR110" i="2"/>
  <c r="BT110" i="2"/>
  <c r="BN111" i="2"/>
  <c r="BO111" i="2"/>
  <c r="BP111" i="2"/>
  <c r="BU111" i="2" s="1"/>
  <c r="BQ111" i="2"/>
  <c r="BR111" i="2"/>
  <c r="BS111" i="2" s="1"/>
  <c r="BV111" i="2" s="1"/>
  <c r="BT111" i="2"/>
  <c r="BW111" i="2"/>
  <c r="BN112" i="2"/>
  <c r="BP112" i="2" s="1"/>
  <c r="BO112" i="2"/>
  <c r="BQ112" i="2"/>
  <c r="BR112" i="2"/>
  <c r="BS112" i="2"/>
  <c r="BV112" i="2" s="1"/>
  <c r="BT112" i="2"/>
  <c r="BN113" i="2"/>
  <c r="BO113" i="2"/>
  <c r="BP113" i="2"/>
  <c r="BU113" i="2" s="1"/>
  <c r="BQ113" i="2"/>
  <c r="BS113" i="2" s="1"/>
  <c r="BV113" i="2" s="1"/>
  <c r="BR113" i="2"/>
  <c r="BT113" i="2"/>
  <c r="BN114" i="2"/>
  <c r="BO114" i="2"/>
  <c r="BP114" i="2"/>
  <c r="BU114" i="2" s="1"/>
  <c r="BQ114" i="2"/>
  <c r="BR114" i="2"/>
  <c r="BS114" i="2" s="1"/>
  <c r="BV114" i="2" s="1"/>
  <c r="BT114" i="2"/>
  <c r="BW114" i="2"/>
  <c r="BN115" i="2"/>
  <c r="BP115" i="2" s="1"/>
  <c r="BO115" i="2"/>
  <c r="BQ115" i="2"/>
  <c r="BR115" i="2"/>
  <c r="BS115" i="2"/>
  <c r="BV115" i="2" s="1"/>
  <c r="BT115" i="2"/>
  <c r="BN116" i="2"/>
  <c r="BO116" i="2"/>
  <c r="BP116" i="2"/>
  <c r="BU116" i="2" s="1"/>
  <c r="BQ116" i="2"/>
  <c r="BS116" i="2" s="1"/>
  <c r="BV116" i="2" s="1"/>
  <c r="BR116" i="2"/>
  <c r="BT116" i="2"/>
  <c r="BN117" i="2"/>
  <c r="BO117" i="2"/>
  <c r="BP117" i="2"/>
  <c r="BU117" i="2" s="1"/>
  <c r="BQ117" i="2"/>
  <c r="BR117" i="2"/>
  <c r="BS117" i="2" s="1"/>
  <c r="BV117" i="2" s="1"/>
  <c r="BT117" i="2"/>
  <c r="BW117" i="2"/>
  <c r="BN118" i="2"/>
  <c r="BP118" i="2" s="1"/>
  <c r="BO118" i="2"/>
  <c r="BQ118" i="2"/>
  <c r="BR118" i="2"/>
  <c r="BS118" i="2"/>
  <c r="BV118" i="2" s="1"/>
  <c r="BT118" i="2"/>
  <c r="BN119" i="2"/>
  <c r="BO119" i="2"/>
  <c r="BP119" i="2"/>
  <c r="BU119" i="2" s="1"/>
  <c r="BQ119" i="2"/>
  <c r="BS119" i="2" s="1"/>
  <c r="BV119" i="2" s="1"/>
  <c r="BR119" i="2"/>
  <c r="BT119" i="2"/>
  <c r="BN120" i="2"/>
  <c r="BO120" i="2"/>
  <c r="BP120" i="2"/>
  <c r="BU120" i="2" s="1"/>
  <c r="BQ120" i="2"/>
  <c r="BR120" i="2"/>
  <c r="BS120" i="2" s="1"/>
  <c r="BV120" i="2" s="1"/>
  <c r="BT120" i="2"/>
  <c r="BW120" i="2"/>
  <c r="BN121" i="2"/>
  <c r="BP121" i="2" s="1"/>
  <c r="BO121" i="2"/>
  <c r="BQ121" i="2"/>
  <c r="BR121" i="2"/>
  <c r="BS121" i="2"/>
  <c r="BV121" i="2" s="1"/>
  <c r="BT121" i="2"/>
  <c r="BN122" i="2"/>
  <c r="BO122" i="2"/>
  <c r="BP122" i="2"/>
  <c r="BU122" i="2" s="1"/>
  <c r="BQ122" i="2"/>
  <c r="BS122" i="2" s="1"/>
  <c r="BV122" i="2" s="1"/>
  <c r="BR122" i="2"/>
  <c r="BT122" i="2"/>
  <c r="BN123" i="2"/>
  <c r="BO123" i="2"/>
  <c r="BP123" i="2"/>
  <c r="BU123" i="2" s="1"/>
  <c r="BQ123" i="2"/>
  <c r="BR123" i="2"/>
  <c r="BS123" i="2" s="1"/>
  <c r="BV123" i="2" s="1"/>
  <c r="BT123" i="2"/>
  <c r="BW123" i="2"/>
  <c r="BN124" i="2"/>
  <c r="BP124" i="2" s="1"/>
  <c r="BO124" i="2"/>
  <c r="BQ124" i="2"/>
  <c r="BR124" i="2"/>
  <c r="BS124" i="2"/>
  <c r="BV124" i="2" s="1"/>
  <c r="BT124" i="2"/>
  <c r="BN125" i="2"/>
  <c r="BO125" i="2"/>
  <c r="BP125" i="2"/>
  <c r="BU125" i="2" s="1"/>
  <c r="BQ125" i="2"/>
  <c r="BS125" i="2" s="1"/>
  <c r="BV125" i="2" s="1"/>
  <c r="BR125" i="2"/>
  <c r="BT125" i="2"/>
  <c r="BN126" i="2"/>
  <c r="BO126" i="2"/>
  <c r="BP126" i="2"/>
  <c r="BU126" i="2" s="1"/>
  <c r="BQ126" i="2"/>
  <c r="BR126" i="2"/>
  <c r="BS126" i="2" s="1"/>
  <c r="BV126" i="2" s="1"/>
  <c r="BT126" i="2"/>
  <c r="BW126" i="2"/>
  <c r="BN127" i="2"/>
  <c r="BP127" i="2" s="1"/>
  <c r="BO127" i="2"/>
  <c r="BQ127" i="2"/>
  <c r="BR127" i="2"/>
  <c r="BS127" i="2"/>
  <c r="BV127" i="2" s="1"/>
  <c r="BT127" i="2"/>
  <c r="BN128" i="2"/>
  <c r="BO128" i="2"/>
  <c r="BP128" i="2"/>
  <c r="BU128" i="2" s="1"/>
  <c r="BQ128" i="2"/>
  <c r="BS128" i="2" s="1"/>
  <c r="BV128" i="2" s="1"/>
  <c r="BR128" i="2"/>
  <c r="BT128" i="2"/>
  <c r="BT109" i="2"/>
  <c r="BR109" i="2"/>
  <c r="BQ109" i="2"/>
  <c r="BS109" i="2" s="1"/>
  <c r="BV109" i="2" s="1"/>
  <c r="BO109" i="2"/>
  <c r="BN109" i="2"/>
  <c r="BP109" i="2" s="1"/>
  <c r="BN12" i="2"/>
  <c r="BO12" i="2"/>
  <c r="BP12" i="2" s="1"/>
  <c r="BW12" i="2" s="1"/>
  <c r="BQ12" i="2"/>
  <c r="BR12" i="2"/>
  <c r="BT12" i="2"/>
  <c r="BU12" i="2"/>
  <c r="BN13" i="2"/>
  <c r="BP13" i="2" s="1"/>
  <c r="BU13" i="2" s="1"/>
  <c r="BO13" i="2"/>
  <c r="BQ13" i="2"/>
  <c r="BS13" i="2" s="1"/>
  <c r="BV13" i="2" s="1"/>
  <c r="BR13" i="2"/>
  <c r="BT13" i="2"/>
  <c r="BW13" i="2" s="1"/>
  <c r="BN14" i="2"/>
  <c r="BO14" i="2"/>
  <c r="BP14" i="2"/>
  <c r="BQ14" i="2"/>
  <c r="BR14" i="2"/>
  <c r="BS14" i="2"/>
  <c r="BV14" i="2" s="1"/>
  <c r="BT14" i="2"/>
  <c r="BN15" i="2"/>
  <c r="BO15" i="2"/>
  <c r="BP15" i="2" s="1"/>
  <c r="BW15" i="2" s="1"/>
  <c r="BQ15" i="2"/>
  <c r="BS15" i="2" s="1"/>
  <c r="BV15" i="2" s="1"/>
  <c r="BR15" i="2"/>
  <c r="BT15" i="2"/>
  <c r="BN16" i="2"/>
  <c r="BP16" i="2" s="1"/>
  <c r="BU16" i="2" s="1"/>
  <c r="BO16" i="2"/>
  <c r="BQ16" i="2"/>
  <c r="BS16" i="2" s="1"/>
  <c r="BV16" i="2" s="1"/>
  <c r="BR16" i="2"/>
  <c r="BT16" i="2"/>
  <c r="BW16" i="2" s="1"/>
  <c r="BN17" i="2"/>
  <c r="BO17" i="2"/>
  <c r="BP17" i="2"/>
  <c r="BQ17" i="2"/>
  <c r="BR17" i="2"/>
  <c r="BS17" i="2"/>
  <c r="BT17" i="2"/>
  <c r="BV17" i="2"/>
  <c r="BN18" i="2"/>
  <c r="BO18" i="2"/>
  <c r="BP18" i="2" s="1"/>
  <c r="BW18" i="2" s="1"/>
  <c r="BQ18" i="2"/>
  <c r="BS18" i="2" s="1"/>
  <c r="BV18" i="2" s="1"/>
  <c r="BR18" i="2"/>
  <c r="BT18" i="2"/>
  <c r="BU18" i="2"/>
  <c r="BN19" i="2"/>
  <c r="BP19" i="2" s="1"/>
  <c r="BO19" i="2"/>
  <c r="BQ19" i="2"/>
  <c r="BS19" i="2" s="1"/>
  <c r="BV19" i="2" s="1"/>
  <c r="BR19" i="2"/>
  <c r="BT19" i="2"/>
  <c r="BN20" i="2"/>
  <c r="BO20" i="2"/>
  <c r="BP20" i="2"/>
  <c r="BQ20" i="2"/>
  <c r="BR20" i="2"/>
  <c r="BS20" i="2"/>
  <c r="BV20" i="2" s="1"/>
  <c r="BT20" i="2"/>
  <c r="BN21" i="2"/>
  <c r="BO21" i="2"/>
  <c r="BP21" i="2" s="1"/>
  <c r="BW21" i="2" s="1"/>
  <c r="BQ21" i="2"/>
  <c r="BR21" i="2"/>
  <c r="BT21" i="2"/>
  <c r="BU21" i="2"/>
  <c r="BN22" i="2"/>
  <c r="BP22" i="2" s="1"/>
  <c r="BU22" i="2" s="1"/>
  <c r="BO22" i="2"/>
  <c r="BQ22" i="2"/>
  <c r="BS22" i="2" s="1"/>
  <c r="BV22" i="2" s="1"/>
  <c r="BR22" i="2"/>
  <c r="BT22" i="2"/>
  <c r="BW22" i="2" s="1"/>
  <c r="BN23" i="2"/>
  <c r="BO23" i="2"/>
  <c r="BP23" i="2"/>
  <c r="BQ23" i="2"/>
  <c r="BR23" i="2"/>
  <c r="BS23" i="2"/>
  <c r="BV23" i="2" s="1"/>
  <c r="BT23" i="2"/>
  <c r="BN24" i="2"/>
  <c r="BO24" i="2"/>
  <c r="BP24" i="2" s="1"/>
  <c r="BW24" i="2" s="1"/>
  <c r="BQ24" i="2"/>
  <c r="BS24" i="2" s="1"/>
  <c r="BV24" i="2" s="1"/>
  <c r="BR24" i="2"/>
  <c r="BT24" i="2"/>
  <c r="BN25" i="2"/>
  <c r="BP25" i="2" s="1"/>
  <c r="BU25" i="2" s="1"/>
  <c r="BO25" i="2"/>
  <c r="BQ25" i="2"/>
  <c r="BS25" i="2" s="1"/>
  <c r="BV25" i="2" s="1"/>
  <c r="BR25" i="2"/>
  <c r="BT25" i="2"/>
  <c r="BW25" i="2" s="1"/>
  <c r="BN26" i="2"/>
  <c r="BO26" i="2"/>
  <c r="BP26" i="2"/>
  <c r="BQ26" i="2"/>
  <c r="BR26" i="2"/>
  <c r="BS26" i="2"/>
  <c r="BT26" i="2"/>
  <c r="BV26" i="2"/>
  <c r="BN27" i="2"/>
  <c r="BO27" i="2"/>
  <c r="BP27" i="2" s="1"/>
  <c r="BQ27" i="2"/>
  <c r="BS27" i="2" s="1"/>
  <c r="BR27" i="2"/>
  <c r="BT27" i="2"/>
  <c r="BU27" i="2"/>
  <c r="BV27" i="2"/>
  <c r="BW27" i="2"/>
  <c r="BN28" i="2"/>
  <c r="BP28" i="2" s="1"/>
  <c r="BU28" i="2" s="1"/>
  <c r="BO28" i="2"/>
  <c r="BQ28" i="2"/>
  <c r="BS28" i="2" s="1"/>
  <c r="BV28" i="2" s="1"/>
  <c r="BR28" i="2"/>
  <c r="BT28" i="2"/>
  <c r="BW28" i="2" s="1"/>
  <c r="BN29" i="2"/>
  <c r="BO29" i="2"/>
  <c r="BP29" i="2"/>
  <c r="BQ29" i="2"/>
  <c r="BR29" i="2"/>
  <c r="BS29" i="2"/>
  <c r="BT29" i="2"/>
  <c r="BV29" i="2"/>
  <c r="BN30" i="2"/>
  <c r="BO30" i="2"/>
  <c r="BP30" i="2" s="1"/>
  <c r="BQ30" i="2"/>
  <c r="BR30" i="2"/>
  <c r="BT30" i="2"/>
  <c r="BN31" i="2"/>
  <c r="BP31" i="2" s="1"/>
  <c r="BU31" i="2" s="1"/>
  <c r="BO31" i="2"/>
  <c r="BQ31" i="2"/>
  <c r="BS31" i="2" s="1"/>
  <c r="BV31" i="2" s="1"/>
  <c r="BR31" i="2"/>
  <c r="BT31" i="2"/>
  <c r="BW31" i="2" s="1"/>
  <c r="BN32" i="2"/>
  <c r="BO32" i="2"/>
  <c r="BQ32" i="2"/>
  <c r="BR32" i="2"/>
  <c r="BS32" i="2"/>
  <c r="BT32" i="2"/>
  <c r="BV32" i="2"/>
  <c r="BN33" i="2"/>
  <c r="BO33" i="2"/>
  <c r="BP33" i="2" s="1"/>
  <c r="BQ33" i="2"/>
  <c r="BR33" i="2"/>
  <c r="BT33" i="2"/>
  <c r="BN34" i="2"/>
  <c r="BP34" i="2" s="1"/>
  <c r="BU34" i="2" s="1"/>
  <c r="BO34" i="2"/>
  <c r="BQ34" i="2"/>
  <c r="BS34" i="2" s="1"/>
  <c r="BV34" i="2" s="1"/>
  <c r="BR34" i="2"/>
  <c r="BT34" i="2"/>
  <c r="BW34" i="2"/>
  <c r="BN35" i="2"/>
  <c r="BP35" i="2" s="1"/>
  <c r="BO35" i="2"/>
  <c r="BQ35" i="2"/>
  <c r="BR35" i="2"/>
  <c r="BS35" i="2"/>
  <c r="BV35" i="2" s="1"/>
  <c r="BT35" i="2"/>
  <c r="BN36" i="2"/>
  <c r="BO36" i="2"/>
  <c r="BP36" i="2"/>
  <c r="BU36" i="2" s="1"/>
  <c r="BQ36" i="2"/>
  <c r="BS36" i="2" s="1"/>
  <c r="BV36" i="2" s="1"/>
  <c r="BR36" i="2"/>
  <c r="BT36" i="2"/>
  <c r="BW36" i="2"/>
  <c r="BN37" i="2"/>
  <c r="BP37" i="2" s="1"/>
  <c r="BU37" i="2" s="1"/>
  <c r="BO37" i="2"/>
  <c r="BQ37" i="2"/>
  <c r="BS37" i="2" s="1"/>
  <c r="BV37" i="2" s="1"/>
  <c r="BR37" i="2"/>
  <c r="BT37" i="2"/>
  <c r="BN38" i="2"/>
  <c r="BP38" i="2" s="1"/>
  <c r="BO38" i="2"/>
  <c r="BQ38" i="2"/>
  <c r="BR38" i="2"/>
  <c r="BS38" i="2"/>
  <c r="BV38" i="2" s="1"/>
  <c r="BT38" i="2"/>
  <c r="BN39" i="2"/>
  <c r="BO39" i="2"/>
  <c r="BP39" i="2"/>
  <c r="BU39" i="2" s="1"/>
  <c r="BQ39" i="2"/>
  <c r="BS39" i="2" s="1"/>
  <c r="BR39" i="2"/>
  <c r="BT39" i="2"/>
  <c r="BV39" i="2"/>
  <c r="BW39" i="2"/>
  <c r="BN40" i="2"/>
  <c r="BP40" i="2" s="1"/>
  <c r="BU40" i="2" s="1"/>
  <c r="BO40" i="2"/>
  <c r="BQ40" i="2"/>
  <c r="BR40" i="2"/>
  <c r="BS40" i="2"/>
  <c r="BV40" i="2" s="1"/>
  <c r="BT40" i="2"/>
  <c r="BW40" i="2" s="1"/>
  <c r="BN41" i="2"/>
  <c r="BP41" i="2" s="1"/>
  <c r="BO41" i="2"/>
  <c r="BQ41" i="2"/>
  <c r="BR41" i="2"/>
  <c r="BS41" i="2"/>
  <c r="BV41" i="2" s="1"/>
  <c r="BT41" i="2"/>
  <c r="BN42" i="2"/>
  <c r="BO42" i="2"/>
  <c r="BP42" i="2" s="1"/>
  <c r="BQ42" i="2"/>
  <c r="BS42" i="2" s="1"/>
  <c r="BR42" i="2"/>
  <c r="BT42" i="2"/>
  <c r="BV42" i="2"/>
  <c r="BN43" i="2"/>
  <c r="BP43" i="2" s="1"/>
  <c r="BU43" i="2" s="1"/>
  <c r="BO43" i="2"/>
  <c r="BQ43" i="2"/>
  <c r="BR43" i="2"/>
  <c r="BS43" i="2"/>
  <c r="BV43" i="2" s="1"/>
  <c r="BT43" i="2"/>
  <c r="BW43" i="2" s="1"/>
  <c r="BN44" i="2"/>
  <c r="BO44" i="2"/>
  <c r="BP44" i="2"/>
  <c r="BW44" i="2" s="1"/>
  <c r="BQ44" i="2"/>
  <c r="BR44" i="2"/>
  <c r="BS44" i="2"/>
  <c r="BT44" i="2"/>
  <c r="BV44" i="2"/>
  <c r="BN45" i="2"/>
  <c r="BO45" i="2"/>
  <c r="BP45" i="2" s="1"/>
  <c r="BW45" i="2" s="1"/>
  <c r="BQ45" i="2"/>
  <c r="BS45" i="2" s="1"/>
  <c r="BR45" i="2"/>
  <c r="BT45" i="2"/>
  <c r="BV45" i="2"/>
  <c r="BN46" i="2"/>
  <c r="BP46" i="2" s="1"/>
  <c r="BU46" i="2" s="1"/>
  <c r="BO46" i="2"/>
  <c r="BQ46" i="2"/>
  <c r="BS46" i="2" s="1"/>
  <c r="BV46" i="2" s="1"/>
  <c r="BR46" i="2"/>
  <c r="BT46" i="2"/>
  <c r="BW46" i="2" s="1"/>
  <c r="BN47" i="2"/>
  <c r="BO47" i="2"/>
  <c r="BP47" i="2"/>
  <c r="BQ47" i="2"/>
  <c r="BR47" i="2"/>
  <c r="BS47" i="2"/>
  <c r="BT47" i="2"/>
  <c r="BV47" i="2"/>
  <c r="BN48" i="2"/>
  <c r="BO48" i="2"/>
  <c r="BP48" i="2" s="1"/>
  <c r="BQ48" i="2"/>
  <c r="BR48" i="2"/>
  <c r="BT48" i="2"/>
  <c r="BN49" i="2"/>
  <c r="BP49" i="2" s="1"/>
  <c r="BU49" i="2" s="1"/>
  <c r="BO49" i="2"/>
  <c r="BQ49" i="2"/>
  <c r="BS49" i="2" s="1"/>
  <c r="BV49" i="2" s="1"/>
  <c r="BR49" i="2"/>
  <c r="BT49" i="2"/>
  <c r="BW49" i="2" s="1"/>
  <c r="BN50" i="2"/>
  <c r="BO50" i="2"/>
  <c r="BQ50" i="2"/>
  <c r="BR50" i="2"/>
  <c r="BS50" i="2"/>
  <c r="BT50" i="2"/>
  <c r="BV50" i="2"/>
  <c r="BN51" i="2"/>
  <c r="BO51" i="2"/>
  <c r="BP51" i="2" s="1"/>
  <c r="BQ51" i="2"/>
  <c r="BR51" i="2"/>
  <c r="BT51" i="2"/>
  <c r="BN52" i="2"/>
  <c r="BP52" i="2" s="1"/>
  <c r="BO52" i="2"/>
  <c r="BQ52" i="2"/>
  <c r="BS52" i="2" s="1"/>
  <c r="BV52" i="2" s="1"/>
  <c r="BR52" i="2"/>
  <c r="BT52" i="2"/>
  <c r="BN53" i="2"/>
  <c r="BP53" i="2" s="1"/>
  <c r="BO53" i="2"/>
  <c r="BQ53" i="2"/>
  <c r="BR53" i="2"/>
  <c r="BS53" i="2" s="1"/>
  <c r="BV53" i="2" s="1"/>
  <c r="BT53" i="2"/>
  <c r="BN54" i="2"/>
  <c r="BO54" i="2"/>
  <c r="BQ54" i="2"/>
  <c r="BS54" i="2" s="1"/>
  <c r="BR54" i="2"/>
  <c r="BT54" i="2"/>
  <c r="BV54" i="2"/>
  <c r="BN55" i="2"/>
  <c r="BP55" i="2" s="1"/>
  <c r="BO55" i="2"/>
  <c r="BQ55" i="2"/>
  <c r="BR55" i="2"/>
  <c r="BT55" i="2"/>
  <c r="BN56" i="2"/>
  <c r="BP56" i="2" s="1"/>
  <c r="BO56" i="2"/>
  <c r="BQ56" i="2"/>
  <c r="BR56" i="2"/>
  <c r="BS56" i="2" s="1"/>
  <c r="BV56" i="2" s="1"/>
  <c r="BT56" i="2"/>
  <c r="BU56" i="2"/>
  <c r="BN57" i="2"/>
  <c r="BP57" i="2" s="1"/>
  <c r="BO57" i="2"/>
  <c r="BQ57" i="2"/>
  <c r="BR57" i="2"/>
  <c r="BT57" i="2"/>
  <c r="BN58" i="2"/>
  <c r="BP58" i="2" s="1"/>
  <c r="BO58" i="2"/>
  <c r="BQ58" i="2"/>
  <c r="BS58" i="2" s="1"/>
  <c r="BR58" i="2"/>
  <c r="BT58" i="2"/>
  <c r="BV58" i="2"/>
  <c r="BN59" i="2"/>
  <c r="BP59" i="2" s="1"/>
  <c r="BO59" i="2"/>
  <c r="BQ59" i="2"/>
  <c r="BR59" i="2"/>
  <c r="BS59" i="2" s="1"/>
  <c r="BV59" i="2" s="1"/>
  <c r="BT59" i="2"/>
  <c r="BN60" i="2"/>
  <c r="BP60" i="2" s="1"/>
  <c r="BW60" i="2" s="1"/>
  <c r="BO60" i="2"/>
  <c r="BQ60" i="2"/>
  <c r="BS60" i="2" s="1"/>
  <c r="BR60" i="2"/>
  <c r="BT60" i="2"/>
  <c r="BV60" i="2"/>
  <c r="BN61" i="2"/>
  <c r="BP61" i="2" s="1"/>
  <c r="BO61" i="2"/>
  <c r="BQ61" i="2"/>
  <c r="BR61" i="2"/>
  <c r="BT61" i="2"/>
  <c r="BN62" i="2"/>
  <c r="BP62" i="2" s="1"/>
  <c r="BW62" i="2" s="1"/>
  <c r="BO62" i="2"/>
  <c r="BQ62" i="2"/>
  <c r="BR62" i="2"/>
  <c r="BS62" i="2" s="1"/>
  <c r="BV62" i="2" s="1"/>
  <c r="BT62" i="2"/>
  <c r="BN63" i="2"/>
  <c r="BP63" i="2" s="1"/>
  <c r="BO63" i="2"/>
  <c r="BQ63" i="2"/>
  <c r="BR63" i="2"/>
  <c r="BT63" i="2"/>
  <c r="BN64" i="2"/>
  <c r="BP64" i="2" s="1"/>
  <c r="BO64" i="2"/>
  <c r="BQ64" i="2"/>
  <c r="BS64" i="2" s="1"/>
  <c r="BV64" i="2" s="1"/>
  <c r="BR64" i="2"/>
  <c r="BT64" i="2"/>
  <c r="BN65" i="2"/>
  <c r="BP65" i="2" s="1"/>
  <c r="BO65" i="2"/>
  <c r="BQ65" i="2"/>
  <c r="BR65" i="2"/>
  <c r="BS65" i="2" s="1"/>
  <c r="BV65" i="2" s="1"/>
  <c r="BT65" i="2"/>
  <c r="BN66" i="2"/>
  <c r="BO66" i="2"/>
  <c r="BQ66" i="2"/>
  <c r="BS66" i="2" s="1"/>
  <c r="BR66" i="2"/>
  <c r="BT66" i="2"/>
  <c r="BV66" i="2"/>
  <c r="BN67" i="2"/>
  <c r="BP67" i="2" s="1"/>
  <c r="BO67" i="2"/>
  <c r="BQ67" i="2"/>
  <c r="BS67" i="2" s="1"/>
  <c r="BV67" i="2" s="1"/>
  <c r="BR67" i="2"/>
  <c r="BT67" i="2"/>
  <c r="BN68" i="2"/>
  <c r="BO68" i="2"/>
  <c r="BQ68" i="2"/>
  <c r="BR68" i="2"/>
  <c r="BS68" i="2" s="1"/>
  <c r="BV68" i="2" s="1"/>
  <c r="BT68" i="2"/>
  <c r="BN69" i="2"/>
  <c r="BP69" i="2" s="1"/>
  <c r="BO69" i="2"/>
  <c r="BQ69" i="2"/>
  <c r="BS69" i="2" s="1"/>
  <c r="BV69" i="2" s="1"/>
  <c r="BR69" i="2"/>
  <c r="BT69" i="2"/>
  <c r="BN70" i="2"/>
  <c r="BP70" i="2" s="1"/>
  <c r="BO70" i="2"/>
  <c r="BQ70" i="2"/>
  <c r="BS70" i="2" s="1"/>
  <c r="BV70" i="2" s="1"/>
  <c r="BR70" i="2"/>
  <c r="BT70" i="2"/>
  <c r="BN71" i="2"/>
  <c r="BP71" i="2" s="1"/>
  <c r="BO71" i="2"/>
  <c r="BQ71" i="2"/>
  <c r="BR71" i="2"/>
  <c r="BS71" i="2" s="1"/>
  <c r="BV71" i="2" s="1"/>
  <c r="BT71" i="2"/>
  <c r="BN72" i="2"/>
  <c r="BO72" i="2"/>
  <c r="BQ72" i="2"/>
  <c r="BS72" i="2" s="1"/>
  <c r="BR72" i="2"/>
  <c r="BT72" i="2"/>
  <c r="BV72" i="2"/>
  <c r="BN73" i="2"/>
  <c r="BP73" i="2" s="1"/>
  <c r="BO73" i="2"/>
  <c r="BQ73" i="2"/>
  <c r="BR73" i="2"/>
  <c r="BT73" i="2"/>
  <c r="BN74" i="2"/>
  <c r="BO74" i="2"/>
  <c r="BQ74" i="2"/>
  <c r="BR74" i="2"/>
  <c r="BS74" i="2" s="1"/>
  <c r="BV74" i="2" s="1"/>
  <c r="BT74" i="2"/>
  <c r="BN75" i="2"/>
  <c r="BP75" i="2" s="1"/>
  <c r="BO75" i="2"/>
  <c r="BQ75" i="2"/>
  <c r="BR75" i="2"/>
  <c r="BT75" i="2"/>
  <c r="BN76" i="2"/>
  <c r="BP76" i="2" s="1"/>
  <c r="BO76" i="2"/>
  <c r="BQ76" i="2"/>
  <c r="BS76" i="2" s="1"/>
  <c r="BR76" i="2"/>
  <c r="BT76" i="2"/>
  <c r="BV76" i="2"/>
  <c r="BN77" i="2"/>
  <c r="BP77" i="2" s="1"/>
  <c r="BO77" i="2"/>
  <c r="BQ77" i="2"/>
  <c r="BR77" i="2"/>
  <c r="BS77" i="2" s="1"/>
  <c r="BV77" i="2" s="1"/>
  <c r="BT77" i="2"/>
  <c r="BN78" i="2"/>
  <c r="BP78" i="2" s="1"/>
  <c r="BW78" i="2" s="1"/>
  <c r="BO78" i="2"/>
  <c r="BQ78" i="2"/>
  <c r="BS78" i="2" s="1"/>
  <c r="BR78" i="2"/>
  <c r="BT78" i="2"/>
  <c r="BV78" i="2"/>
  <c r="BN79" i="2"/>
  <c r="BP79" i="2" s="1"/>
  <c r="BO79" i="2"/>
  <c r="BQ79" i="2"/>
  <c r="BR79" i="2"/>
  <c r="BT79" i="2"/>
  <c r="BN80" i="2"/>
  <c r="BP80" i="2" s="1"/>
  <c r="BW80" i="2" s="1"/>
  <c r="BO80" i="2"/>
  <c r="BQ80" i="2"/>
  <c r="BR80" i="2"/>
  <c r="BS80" i="2" s="1"/>
  <c r="BV80" i="2" s="1"/>
  <c r="BT80" i="2"/>
  <c r="BN81" i="2"/>
  <c r="BP81" i="2" s="1"/>
  <c r="BO81" i="2"/>
  <c r="BQ81" i="2"/>
  <c r="BR81" i="2"/>
  <c r="BT81" i="2"/>
  <c r="BN82" i="2"/>
  <c r="BP82" i="2" s="1"/>
  <c r="BO82" i="2"/>
  <c r="BQ82" i="2"/>
  <c r="BS82" i="2" s="1"/>
  <c r="BV82" i="2" s="1"/>
  <c r="BR82" i="2"/>
  <c r="BT82" i="2"/>
  <c r="BN83" i="2"/>
  <c r="BP83" i="2" s="1"/>
  <c r="BO83" i="2"/>
  <c r="BQ83" i="2"/>
  <c r="BR83" i="2"/>
  <c r="BS83" i="2" s="1"/>
  <c r="BV83" i="2" s="1"/>
  <c r="BT83" i="2"/>
  <c r="BN84" i="2"/>
  <c r="BO84" i="2"/>
  <c r="BQ84" i="2"/>
  <c r="BS84" i="2" s="1"/>
  <c r="BR84" i="2"/>
  <c r="BT84" i="2"/>
  <c r="BV84" i="2"/>
  <c r="BN85" i="2"/>
  <c r="BP85" i="2" s="1"/>
  <c r="BO85" i="2"/>
  <c r="BQ85" i="2"/>
  <c r="BS85" i="2" s="1"/>
  <c r="BV85" i="2" s="1"/>
  <c r="BR85" i="2"/>
  <c r="BT85" i="2"/>
  <c r="BN86" i="2"/>
  <c r="BO86" i="2"/>
  <c r="BQ86" i="2"/>
  <c r="BR86" i="2"/>
  <c r="BS86" i="2" s="1"/>
  <c r="BV86" i="2" s="1"/>
  <c r="BT86" i="2"/>
  <c r="BN87" i="2"/>
  <c r="BP87" i="2" s="1"/>
  <c r="BO87" i="2"/>
  <c r="BQ87" i="2"/>
  <c r="BS87" i="2" s="1"/>
  <c r="BV87" i="2" s="1"/>
  <c r="BR87" i="2"/>
  <c r="BT87" i="2"/>
  <c r="BN88" i="2"/>
  <c r="BP88" i="2" s="1"/>
  <c r="BO88" i="2"/>
  <c r="BQ88" i="2"/>
  <c r="BS88" i="2" s="1"/>
  <c r="BV88" i="2" s="1"/>
  <c r="BR88" i="2"/>
  <c r="BT88" i="2"/>
  <c r="BN89" i="2"/>
  <c r="BP89" i="2" s="1"/>
  <c r="BO89" i="2"/>
  <c r="BQ89" i="2"/>
  <c r="BR89" i="2"/>
  <c r="BS89" i="2" s="1"/>
  <c r="BV89" i="2" s="1"/>
  <c r="BT89" i="2"/>
  <c r="BN90" i="2"/>
  <c r="BO90" i="2"/>
  <c r="BQ90" i="2"/>
  <c r="BS90" i="2" s="1"/>
  <c r="BR90" i="2"/>
  <c r="BT90" i="2"/>
  <c r="BV90" i="2"/>
  <c r="BN91" i="2"/>
  <c r="BP91" i="2" s="1"/>
  <c r="BO91" i="2"/>
  <c r="BQ91" i="2"/>
  <c r="BR91" i="2"/>
  <c r="BT91" i="2"/>
  <c r="BN92" i="2"/>
  <c r="BO92" i="2"/>
  <c r="BQ92" i="2"/>
  <c r="BR92" i="2"/>
  <c r="BS92" i="2" s="1"/>
  <c r="BV92" i="2" s="1"/>
  <c r="BT92" i="2"/>
  <c r="BN93" i="2"/>
  <c r="BP93" i="2" s="1"/>
  <c r="BO93" i="2"/>
  <c r="BQ93" i="2"/>
  <c r="BR93" i="2"/>
  <c r="BT93" i="2"/>
  <c r="BN94" i="2"/>
  <c r="BP94" i="2" s="1"/>
  <c r="BO94" i="2"/>
  <c r="BQ94" i="2"/>
  <c r="BS94" i="2" s="1"/>
  <c r="BR94" i="2"/>
  <c r="BT94" i="2"/>
  <c r="BV94" i="2"/>
  <c r="BN95" i="2"/>
  <c r="BP95" i="2" s="1"/>
  <c r="BO95" i="2"/>
  <c r="BQ95" i="2"/>
  <c r="BR95" i="2"/>
  <c r="BS95" i="2" s="1"/>
  <c r="BV95" i="2" s="1"/>
  <c r="BT95" i="2"/>
  <c r="BN96" i="2"/>
  <c r="BP96" i="2" s="1"/>
  <c r="BW96" i="2" s="1"/>
  <c r="BO96" i="2"/>
  <c r="BQ96" i="2"/>
  <c r="BS96" i="2" s="1"/>
  <c r="BR96" i="2"/>
  <c r="BT96" i="2"/>
  <c r="BV96" i="2"/>
  <c r="BN97" i="2"/>
  <c r="BP97" i="2" s="1"/>
  <c r="BU97" i="2" s="1"/>
  <c r="BO97" i="2"/>
  <c r="BQ97" i="2"/>
  <c r="BR97" i="2"/>
  <c r="BT97" i="2"/>
  <c r="BW97" i="2"/>
  <c r="BN98" i="2"/>
  <c r="BP98" i="2" s="1"/>
  <c r="BO98" i="2"/>
  <c r="BQ98" i="2"/>
  <c r="BR98" i="2"/>
  <c r="BS98" i="2"/>
  <c r="BV98" i="2" s="1"/>
  <c r="BT98" i="2"/>
  <c r="BN99" i="2"/>
  <c r="BO99" i="2"/>
  <c r="BP99" i="2"/>
  <c r="BW99" i="2" s="1"/>
  <c r="BQ99" i="2"/>
  <c r="BS99" i="2" s="1"/>
  <c r="BV99" i="2" s="1"/>
  <c r="BR99" i="2"/>
  <c r="BT99" i="2"/>
  <c r="BN100" i="2"/>
  <c r="BP100" i="2" s="1"/>
  <c r="BU100" i="2" s="1"/>
  <c r="BO100" i="2"/>
  <c r="BQ100" i="2"/>
  <c r="BS100" i="2" s="1"/>
  <c r="BV100" i="2" s="1"/>
  <c r="BR100" i="2"/>
  <c r="BT100" i="2"/>
  <c r="BN101" i="2"/>
  <c r="BO101" i="2"/>
  <c r="BP101" i="2"/>
  <c r="BQ101" i="2"/>
  <c r="BR101" i="2"/>
  <c r="BS101" i="2"/>
  <c r="BT101" i="2"/>
  <c r="BV101" i="2"/>
  <c r="BN102" i="2"/>
  <c r="BO102" i="2"/>
  <c r="BP102" i="2"/>
  <c r="BW102" i="2" s="1"/>
  <c r="BQ102" i="2"/>
  <c r="BR102" i="2"/>
  <c r="BT102" i="2"/>
  <c r="BU102" i="2"/>
  <c r="BN103" i="2"/>
  <c r="BP103" i="2" s="1"/>
  <c r="BU103" i="2" s="1"/>
  <c r="BO103" i="2"/>
  <c r="BQ103" i="2"/>
  <c r="BR103" i="2"/>
  <c r="BT103" i="2"/>
  <c r="BN104" i="2"/>
  <c r="BO104" i="2"/>
  <c r="BP104" i="2"/>
  <c r="BW104" i="2" s="1"/>
  <c r="BQ104" i="2"/>
  <c r="BR104" i="2"/>
  <c r="BS104" i="2"/>
  <c r="BT104" i="2"/>
  <c r="BV104" i="2"/>
  <c r="BN105" i="2"/>
  <c r="BO105" i="2"/>
  <c r="BP105" i="2" s="1"/>
  <c r="BQ105" i="2"/>
  <c r="BR105" i="2"/>
  <c r="BT105" i="2"/>
  <c r="BN106" i="2"/>
  <c r="BP106" i="2" s="1"/>
  <c r="BU106" i="2" s="1"/>
  <c r="BO106" i="2"/>
  <c r="BQ106" i="2"/>
  <c r="BR106" i="2"/>
  <c r="BS106" i="2" s="1"/>
  <c r="BV106" i="2" s="1"/>
  <c r="BT106" i="2"/>
  <c r="BT11" i="2"/>
  <c r="BR11" i="2"/>
  <c r="BS11" i="2" s="1"/>
  <c r="BV11" i="2" s="1"/>
  <c r="BQ11" i="2"/>
  <c r="BP11" i="2"/>
  <c r="BW11" i="2" s="1"/>
  <c r="BO11" i="2"/>
  <c r="BN11" i="2"/>
  <c r="BT10" i="2"/>
  <c r="BR10" i="2"/>
  <c r="BQ10" i="2"/>
  <c r="BS10" i="2" s="1"/>
  <c r="BV10" i="2" s="1"/>
  <c r="BP10" i="2"/>
  <c r="BU10" i="2" s="1"/>
  <c r="BO10" i="2"/>
  <c r="BN10" i="2"/>
  <c r="BT9" i="2"/>
  <c r="BR9" i="2"/>
  <c r="BQ9" i="2"/>
  <c r="BS9" i="2" s="1"/>
  <c r="BV9" i="2" s="1"/>
  <c r="BO9" i="2"/>
  <c r="BN9" i="2"/>
  <c r="BP9" i="2" s="1"/>
  <c r="BN6" i="2"/>
  <c r="BO6" i="2"/>
  <c r="BP6" i="2"/>
  <c r="BU6" i="2" s="1"/>
  <c r="BQ6" i="2"/>
  <c r="BS6" i="2" s="1"/>
  <c r="BV6" i="2" s="1"/>
  <c r="BR6" i="2"/>
  <c r="BT6" i="2"/>
  <c r="BW6" i="2"/>
  <c r="BN7" i="2"/>
  <c r="BP7" i="2" s="1"/>
  <c r="BO7" i="2"/>
  <c r="BQ7" i="2"/>
  <c r="BR7" i="2"/>
  <c r="BS7" i="2"/>
  <c r="BV7" i="2" s="1"/>
  <c r="BT7" i="2"/>
  <c r="BT5" i="2"/>
  <c r="BR5" i="2"/>
  <c r="BQ5" i="2"/>
  <c r="BS5" i="2" s="1"/>
  <c r="BV5" i="2" s="1"/>
  <c r="BO5" i="2"/>
  <c r="BN5" i="2"/>
  <c r="BP5" i="2" s="1"/>
  <c r="BW411" i="2" l="1"/>
  <c r="BU411" i="2"/>
  <c r="BU401" i="2"/>
  <c r="BW401" i="2"/>
  <c r="BW390" i="2"/>
  <c r="BU390" i="2"/>
  <c r="BW387" i="2"/>
  <c r="BU387" i="2"/>
  <c r="BW384" i="2"/>
  <c r="BU384" i="2"/>
  <c r="BW381" i="2"/>
  <c r="BU381" i="2"/>
  <c r="BU425" i="2"/>
  <c r="BW425" i="2"/>
  <c r="BW423" i="2"/>
  <c r="BU423" i="2"/>
  <c r="BU404" i="2"/>
  <c r="BW404" i="2"/>
  <c r="BW393" i="2"/>
  <c r="BU393" i="2"/>
  <c r="BW402" i="2"/>
  <c r="BU402" i="2"/>
  <c r="BU392" i="2"/>
  <c r="BW392" i="2"/>
  <c r="BW420" i="2"/>
  <c r="BU420" i="2"/>
  <c r="BW405" i="2"/>
  <c r="BU405" i="2"/>
  <c r="BU398" i="2"/>
  <c r="BW398" i="2"/>
  <c r="BW396" i="2"/>
  <c r="BU396" i="2"/>
  <c r="BW417" i="2"/>
  <c r="BU417" i="2"/>
  <c r="BW408" i="2"/>
  <c r="BU408" i="2"/>
  <c r="BW414" i="2"/>
  <c r="BU414" i="2"/>
  <c r="BU410" i="2"/>
  <c r="BW410" i="2"/>
  <c r="BW399" i="2"/>
  <c r="BU399" i="2"/>
  <c r="BU389" i="2"/>
  <c r="BW389" i="2"/>
  <c r="BU386" i="2"/>
  <c r="BW386" i="2"/>
  <c r="BU383" i="2"/>
  <c r="BW383" i="2"/>
  <c r="BU380" i="2"/>
  <c r="BW380" i="2"/>
  <c r="BW424" i="2"/>
  <c r="BW421" i="2"/>
  <c r="BW418" i="2"/>
  <c r="BW415" i="2"/>
  <c r="BW412" i="2"/>
  <c r="BW409" i="2"/>
  <c r="BW406" i="2"/>
  <c r="BW403" i="2"/>
  <c r="BW400" i="2"/>
  <c r="BW397" i="2"/>
  <c r="BW394" i="2"/>
  <c r="BW391" i="2"/>
  <c r="BW388" i="2"/>
  <c r="BW385" i="2"/>
  <c r="BW382" i="2"/>
  <c r="BW407" i="2"/>
  <c r="BW395" i="2"/>
  <c r="BW373" i="2"/>
  <c r="BU373" i="2"/>
  <c r="BW371" i="2"/>
  <c r="BU371" i="2"/>
  <c r="BW370" i="2"/>
  <c r="BU370" i="2"/>
  <c r="BW379" i="2"/>
  <c r="BU379" i="2"/>
  <c r="BW368" i="2"/>
  <c r="BU368" i="2"/>
  <c r="BW377" i="2"/>
  <c r="BU377" i="2"/>
  <c r="BW367" i="2"/>
  <c r="BU367" i="2"/>
  <c r="BW376" i="2"/>
  <c r="BU376" i="2"/>
  <c r="BW374" i="2"/>
  <c r="BU374" i="2"/>
  <c r="BW366" i="2"/>
  <c r="BW369" i="2"/>
  <c r="BW372" i="2"/>
  <c r="BW375" i="2"/>
  <c r="BW378" i="2"/>
  <c r="BW364" i="2"/>
  <c r="BU364" i="2"/>
  <c r="BW361" i="2"/>
  <c r="BU361" i="2"/>
  <c r="BU363" i="2"/>
  <c r="BW363" i="2"/>
  <c r="BU360" i="2"/>
  <c r="BW360" i="2"/>
  <c r="BW362" i="2"/>
  <c r="BU352" i="2"/>
  <c r="BW352" i="2"/>
  <c r="BU354" i="2"/>
  <c r="BW354" i="2"/>
  <c r="BW359" i="2"/>
  <c r="BU359" i="2"/>
  <c r="BU351" i="2"/>
  <c r="BW351" i="2"/>
  <c r="BU355" i="2"/>
  <c r="BW355" i="2"/>
  <c r="BU357" i="2"/>
  <c r="BW357" i="2"/>
  <c r="BU358" i="2"/>
  <c r="BW358" i="2"/>
  <c r="BW356" i="2"/>
  <c r="BU356" i="2"/>
  <c r="BW353" i="2"/>
  <c r="BU353" i="2"/>
  <c r="BW343" i="2"/>
  <c r="BU343" i="2"/>
  <c r="BU341" i="2"/>
  <c r="BW341" i="2"/>
  <c r="BU342" i="2"/>
  <c r="BW342" i="2"/>
  <c r="BU344" i="2"/>
  <c r="BW344" i="2"/>
  <c r="BW349" i="2"/>
  <c r="BU349" i="2"/>
  <c r="BW346" i="2"/>
  <c r="BU346" i="2"/>
  <c r="BU345" i="2"/>
  <c r="BW345" i="2"/>
  <c r="BU347" i="2"/>
  <c r="BW347" i="2"/>
  <c r="BU348" i="2"/>
  <c r="BW348" i="2"/>
  <c r="BW337" i="2"/>
  <c r="BU337" i="2"/>
  <c r="BU336" i="2"/>
  <c r="BW336" i="2"/>
  <c r="BW338" i="2"/>
  <c r="BW335" i="2"/>
  <c r="BU335" i="2"/>
  <c r="BW332" i="2"/>
  <c r="BU332" i="2"/>
  <c r="BU331" i="2"/>
  <c r="BW331" i="2"/>
  <c r="BW333" i="2"/>
  <c r="BU333" i="2"/>
  <c r="BU334" i="2"/>
  <c r="BW334" i="2"/>
  <c r="BU330" i="2"/>
  <c r="BW330" i="2"/>
  <c r="BW328" i="2"/>
  <c r="BU328" i="2"/>
  <c r="BW325" i="2"/>
  <c r="BU325" i="2"/>
  <c r="BW327" i="2"/>
  <c r="BU327" i="2"/>
  <c r="BU324" i="2"/>
  <c r="BW324" i="2"/>
  <c r="BU326" i="2"/>
  <c r="BW323" i="2"/>
  <c r="BU323" i="2"/>
  <c r="BU319" i="2"/>
  <c r="BW319" i="2"/>
  <c r="BW318" i="2"/>
  <c r="BU318" i="2"/>
  <c r="BU317" i="2"/>
  <c r="BW317" i="2"/>
  <c r="BW314" i="2"/>
  <c r="BU314" i="2"/>
  <c r="BW312" i="2"/>
  <c r="BU312" i="2"/>
  <c r="BW309" i="2"/>
  <c r="BU309" i="2"/>
  <c r="BU308" i="2"/>
  <c r="BW308" i="2"/>
  <c r="BU310" i="2"/>
  <c r="BW310" i="2"/>
  <c r="BU311" i="2"/>
  <c r="BW311" i="2"/>
  <c r="BW306" i="2"/>
  <c r="BU306" i="2"/>
  <c r="BW303" i="2"/>
  <c r="BU303" i="2"/>
  <c r="BU302" i="2"/>
  <c r="BW302" i="2"/>
  <c r="BU304" i="2"/>
  <c r="BW304" i="2"/>
  <c r="BU305" i="2"/>
  <c r="BW305" i="2"/>
  <c r="BU297" i="2"/>
  <c r="BW297" i="2"/>
  <c r="BW298" i="2"/>
  <c r="BU298" i="2"/>
  <c r="BW299" i="2"/>
  <c r="BW300" i="2"/>
  <c r="BW296" i="2"/>
  <c r="BU296" i="2"/>
  <c r="BW293" i="2"/>
  <c r="BU293" i="2"/>
  <c r="BW290" i="2"/>
  <c r="BU290" i="2"/>
  <c r="BW287" i="2"/>
  <c r="BU287" i="2"/>
  <c r="BW284" i="2"/>
  <c r="BU284" i="2"/>
  <c r="BW281" i="2"/>
  <c r="BU281" i="2"/>
  <c r="BW278" i="2"/>
  <c r="BU278" i="2"/>
  <c r="BW291" i="2"/>
  <c r="BW288" i="2"/>
  <c r="BW285" i="2"/>
  <c r="BW282" i="2"/>
  <c r="BW279" i="2"/>
  <c r="BW276" i="2"/>
  <c r="BU276" i="2"/>
  <c r="BU269" i="2"/>
  <c r="BW269" i="2"/>
  <c r="BW268" i="2"/>
  <c r="BU268" i="2"/>
  <c r="BU266" i="2"/>
  <c r="BW266" i="2"/>
  <c r="BW265" i="2"/>
  <c r="BU265" i="2"/>
  <c r="BU263" i="2"/>
  <c r="BW263" i="2"/>
  <c r="BW262" i="2"/>
  <c r="BU262" i="2"/>
  <c r="BU260" i="2"/>
  <c r="BW260" i="2"/>
  <c r="BW259" i="2"/>
  <c r="BU259" i="2"/>
  <c r="BW274" i="2"/>
  <c r="BU274" i="2"/>
  <c r="BU257" i="2"/>
  <c r="BW257" i="2"/>
  <c r="BW256" i="2"/>
  <c r="BU256" i="2"/>
  <c r="BU254" i="2"/>
  <c r="BW254" i="2"/>
  <c r="BW253" i="2"/>
  <c r="BU253" i="2"/>
  <c r="BU272" i="2"/>
  <c r="BW272" i="2"/>
  <c r="BW271" i="2"/>
  <c r="BU271" i="2"/>
  <c r="BW245" i="2"/>
  <c r="BU245" i="2"/>
  <c r="BW249" i="2"/>
  <c r="BU249" i="2"/>
  <c r="BW251" i="2"/>
  <c r="BU251" i="2"/>
  <c r="BW246" i="2"/>
  <c r="BU246" i="2"/>
  <c r="BW248" i="2"/>
  <c r="BU248" i="2"/>
  <c r="BW247" i="2"/>
  <c r="BW250" i="2"/>
  <c r="BW244" i="2"/>
  <c r="BU239" i="2"/>
  <c r="BW239" i="2"/>
  <c r="BW237" i="2"/>
  <c r="BU237" i="2"/>
  <c r="BU242" i="2"/>
  <c r="BW242" i="2"/>
  <c r="BW240" i="2"/>
  <c r="BU240" i="2"/>
  <c r="BU236" i="2"/>
  <c r="BW236" i="2"/>
  <c r="BW241" i="2"/>
  <c r="BW238" i="2"/>
  <c r="BW235" i="2"/>
  <c r="BU235" i="2"/>
  <c r="BW229" i="2"/>
  <c r="BU229" i="2"/>
  <c r="BW232" i="2"/>
  <c r="BU232" i="2"/>
  <c r="BW233" i="2"/>
  <c r="BW230" i="2"/>
  <c r="BW231" i="2"/>
  <c r="BW228" i="2"/>
  <c r="BW225" i="2"/>
  <c r="BU225" i="2"/>
  <c r="BW227" i="2"/>
  <c r="BU227" i="2"/>
  <c r="BW224" i="2"/>
  <c r="BU224" i="2"/>
  <c r="BW226" i="2"/>
  <c r="BW220" i="2"/>
  <c r="BU220" i="2"/>
  <c r="BU221" i="2"/>
  <c r="BW218" i="2"/>
  <c r="BU218" i="2"/>
  <c r="BW204" i="2"/>
  <c r="BU204" i="2"/>
  <c r="BU188" i="2"/>
  <c r="BW188" i="2"/>
  <c r="BW216" i="2"/>
  <c r="BU216" i="2"/>
  <c r="BW213" i="2"/>
  <c r="BU213" i="2"/>
  <c r="BW210" i="2"/>
  <c r="BU210" i="2"/>
  <c r="BW207" i="2"/>
  <c r="BU207" i="2"/>
  <c r="BU197" i="2"/>
  <c r="BW197" i="2"/>
  <c r="BU194" i="2"/>
  <c r="BW194" i="2"/>
  <c r="BU191" i="2"/>
  <c r="BW191" i="2"/>
  <c r="BU200" i="2"/>
  <c r="BW200" i="2"/>
  <c r="BW201" i="2"/>
  <c r="BU201" i="2"/>
  <c r="BW198" i="2"/>
  <c r="BU198" i="2"/>
  <c r="BU195" i="2"/>
  <c r="BW195" i="2"/>
  <c r="BW192" i="2"/>
  <c r="BU192" i="2"/>
  <c r="BW189" i="2"/>
  <c r="BU189" i="2"/>
  <c r="BW215" i="2"/>
  <c r="BW212" i="2"/>
  <c r="BW209" i="2"/>
  <c r="BW206" i="2"/>
  <c r="BW203" i="2"/>
  <c r="BU187" i="2"/>
  <c r="BW187" i="2"/>
  <c r="BW180" i="2"/>
  <c r="BU180" i="2"/>
  <c r="BW174" i="2"/>
  <c r="BU174" i="2"/>
  <c r="BU170" i="2"/>
  <c r="BW170" i="2"/>
  <c r="BU167" i="2"/>
  <c r="BW167" i="2"/>
  <c r="BU183" i="2"/>
  <c r="BW183" i="2"/>
  <c r="BU177" i="2"/>
  <c r="BW177" i="2"/>
  <c r="BW171" i="2"/>
  <c r="BU171" i="2"/>
  <c r="BU168" i="2"/>
  <c r="BW168" i="2"/>
  <c r="BU184" i="2"/>
  <c r="BU175" i="2"/>
  <c r="BU169" i="2"/>
  <c r="BW181" i="2"/>
  <c r="BW178" i="2"/>
  <c r="BW172" i="2"/>
  <c r="BW165" i="2"/>
  <c r="BU165" i="2"/>
  <c r="BW163" i="2"/>
  <c r="BU163" i="2"/>
  <c r="BW162" i="2"/>
  <c r="BU162" i="2"/>
  <c r="BU164" i="2"/>
  <c r="BW164" i="2"/>
  <c r="BW160" i="2"/>
  <c r="BU160" i="2"/>
  <c r="BU161" i="2"/>
  <c r="BW161" i="2"/>
  <c r="BW166" i="2"/>
  <c r="BU166" i="2"/>
  <c r="BW158" i="2"/>
  <c r="BU158" i="2"/>
  <c r="BU154" i="2"/>
  <c r="BW154" i="2"/>
  <c r="BU157" i="2"/>
  <c r="BW157" i="2"/>
  <c r="BW155" i="2"/>
  <c r="BU155" i="2"/>
  <c r="BU156" i="2"/>
  <c r="BW153" i="2"/>
  <c r="BU153" i="2"/>
  <c r="BW152" i="2"/>
  <c r="BU152" i="2"/>
  <c r="BU149" i="2"/>
  <c r="BW149" i="2"/>
  <c r="BW150" i="2"/>
  <c r="BU150" i="2"/>
  <c r="BW148" i="2"/>
  <c r="BU148" i="2"/>
  <c r="BU145" i="2"/>
  <c r="BW145" i="2"/>
  <c r="BU146" i="2"/>
  <c r="BU143" i="2"/>
  <c r="BW143" i="2"/>
  <c r="BU135" i="2"/>
  <c r="BW135" i="2"/>
  <c r="BW139" i="2"/>
  <c r="BU139" i="2"/>
  <c r="BU137" i="2"/>
  <c r="BW137" i="2"/>
  <c r="BU140" i="2"/>
  <c r="BW140" i="2"/>
  <c r="BW136" i="2"/>
  <c r="BU136" i="2"/>
  <c r="BW141" i="2"/>
  <c r="BW138" i="2"/>
  <c r="BW134" i="2"/>
  <c r="BU134" i="2"/>
  <c r="BW132" i="2"/>
  <c r="BU132" i="2"/>
  <c r="BU124" i="2"/>
  <c r="BW124" i="2"/>
  <c r="BU121" i="2"/>
  <c r="BW121" i="2"/>
  <c r="BU118" i="2"/>
  <c r="BW118" i="2"/>
  <c r="BU115" i="2"/>
  <c r="BW115" i="2"/>
  <c r="BU112" i="2"/>
  <c r="BW112" i="2"/>
  <c r="BU127" i="2"/>
  <c r="BW127" i="2"/>
  <c r="BW128" i="2"/>
  <c r="BW125" i="2"/>
  <c r="BW122" i="2"/>
  <c r="BW119" i="2"/>
  <c r="BW116" i="2"/>
  <c r="BW113" i="2"/>
  <c r="BW110" i="2"/>
  <c r="BW109" i="2"/>
  <c r="BU109" i="2"/>
  <c r="BW105" i="2"/>
  <c r="BU105" i="2"/>
  <c r="BW98" i="2"/>
  <c r="BU98" i="2"/>
  <c r="BU81" i="2"/>
  <c r="BW81" i="2"/>
  <c r="BU51" i="2"/>
  <c r="BW51" i="2"/>
  <c r="BW101" i="2"/>
  <c r="BU101" i="2"/>
  <c r="BW95" i="2"/>
  <c r="BU95" i="2"/>
  <c r="BU94" i="2"/>
  <c r="BW94" i="2"/>
  <c r="BU79" i="2"/>
  <c r="BW79" i="2"/>
  <c r="BW77" i="2"/>
  <c r="BU77" i="2"/>
  <c r="BU76" i="2"/>
  <c r="BW76" i="2"/>
  <c r="BU61" i="2"/>
  <c r="BW61" i="2"/>
  <c r="BW59" i="2"/>
  <c r="BU59" i="2"/>
  <c r="BU58" i="2"/>
  <c r="BW58" i="2"/>
  <c r="BW41" i="2"/>
  <c r="BU41" i="2"/>
  <c r="BW30" i="2"/>
  <c r="BU30" i="2"/>
  <c r="BS91" i="2"/>
  <c r="BV91" i="2" s="1"/>
  <c r="BU85" i="2"/>
  <c r="BW85" i="2"/>
  <c r="BW83" i="2"/>
  <c r="BU83" i="2"/>
  <c r="BU82" i="2"/>
  <c r="BW82" i="2"/>
  <c r="BU80" i="2"/>
  <c r="BU78" i="2"/>
  <c r="BS73" i="2"/>
  <c r="BV73" i="2" s="1"/>
  <c r="BU67" i="2"/>
  <c r="BW67" i="2"/>
  <c r="BW65" i="2"/>
  <c r="BU65" i="2"/>
  <c r="BU64" i="2"/>
  <c r="BW64" i="2"/>
  <c r="BU62" i="2"/>
  <c r="BU60" i="2"/>
  <c r="BS55" i="2"/>
  <c r="BV55" i="2" s="1"/>
  <c r="BW47" i="2"/>
  <c r="BU47" i="2"/>
  <c r="BW38" i="2"/>
  <c r="BU38" i="2"/>
  <c r="BW29" i="2"/>
  <c r="BU29" i="2"/>
  <c r="BU33" i="2"/>
  <c r="BW33" i="2"/>
  <c r="BS102" i="2"/>
  <c r="BV102" i="2" s="1"/>
  <c r="BW100" i="2"/>
  <c r="BS93" i="2"/>
  <c r="BV93" i="2" s="1"/>
  <c r="BU87" i="2"/>
  <c r="BW87" i="2"/>
  <c r="BP86" i="2"/>
  <c r="BP84" i="2"/>
  <c r="BS75" i="2"/>
  <c r="BV75" i="2" s="1"/>
  <c r="BU69" i="2"/>
  <c r="BW69" i="2"/>
  <c r="BP68" i="2"/>
  <c r="BP66" i="2"/>
  <c r="BS57" i="2"/>
  <c r="BV57" i="2" s="1"/>
  <c r="BW53" i="2"/>
  <c r="BU53" i="2"/>
  <c r="BU52" i="2"/>
  <c r="BW52" i="2"/>
  <c r="BW37" i="2"/>
  <c r="BW35" i="2"/>
  <c r="BU35" i="2"/>
  <c r="BU63" i="2"/>
  <c r="BW63" i="2"/>
  <c r="BW48" i="2"/>
  <c r="BU48" i="2"/>
  <c r="BW106" i="2"/>
  <c r="BS105" i="2"/>
  <c r="BV105" i="2" s="1"/>
  <c r="BU99" i="2"/>
  <c r="BS97" i="2"/>
  <c r="BV97" i="2" s="1"/>
  <c r="BU91" i="2"/>
  <c r="BW91" i="2"/>
  <c r="BW89" i="2"/>
  <c r="BU89" i="2"/>
  <c r="BU88" i="2"/>
  <c r="BW88" i="2"/>
  <c r="BS79" i="2"/>
  <c r="BV79" i="2" s="1"/>
  <c r="BU73" i="2"/>
  <c r="BW73" i="2"/>
  <c r="BW71" i="2"/>
  <c r="BU71" i="2"/>
  <c r="BU70" i="2"/>
  <c r="BW70" i="2"/>
  <c r="BS61" i="2"/>
  <c r="BV61" i="2" s="1"/>
  <c r="BU55" i="2"/>
  <c r="BW55" i="2"/>
  <c r="BP54" i="2"/>
  <c r="BP50" i="2"/>
  <c r="BP32" i="2"/>
  <c r="BS103" i="2"/>
  <c r="BV103" i="2" s="1"/>
  <c r="BU96" i="2"/>
  <c r="BU104" i="2"/>
  <c r="BW103" i="2"/>
  <c r="BU93" i="2"/>
  <c r="BW93" i="2"/>
  <c r="BP92" i="2"/>
  <c r="BP90" i="2"/>
  <c r="BS81" i="2"/>
  <c r="BV81" i="2" s="1"/>
  <c r="BU75" i="2"/>
  <c r="BW75" i="2"/>
  <c r="BP74" i="2"/>
  <c r="BP72" i="2"/>
  <c r="BS63" i="2"/>
  <c r="BV63" i="2" s="1"/>
  <c r="BU57" i="2"/>
  <c r="BW57" i="2"/>
  <c r="BW56" i="2"/>
  <c r="BU45" i="2"/>
  <c r="BU42" i="2"/>
  <c r="BW42" i="2"/>
  <c r="BW26" i="2"/>
  <c r="BU26" i="2"/>
  <c r="BU19" i="2"/>
  <c r="BW19" i="2"/>
  <c r="BU17" i="2"/>
  <c r="BW17" i="2"/>
  <c r="BS51" i="2"/>
  <c r="BV51" i="2" s="1"/>
  <c r="BS33" i="2"/>
  <c r="BV33" i="2" s="1"/>
  <c r="BS48" i="2"/>
  <c r="BV48" i="2" s="1"/>
  <c r="BU44" i="2"/>
  <c r="BS30" i="2"/>
  <c r="BV30" i="2" s="1"/>
  <c r="BU23" i="2"/>
  <c r="BW23" i="2"/>
  <c r="BS21" i="2"/>
  <c r="BV21" i="2" s="1"/>
  <c r="BU14" i="2"/>
  <c r="BW14" i="2"/>
  <c r="BS12" i="2"/>
  <c r="BV12" i="2" s="1"/>
  <c r="BU24" i="2"/>
  <c r="BU15" i="2"/>
  <c r="BU20" i="2"/>
  <c r="BW20" i="2"/>
  <c r="BW9" i="2"/>
  <c r="BU9" i="2"/>
  <c r="BW10" i="2"/>
  <c r="BU11" i="2"/>
  <c r="BU7" i="2"/>
  <c r="BW7" i="2"/>
  <c r="BW5" i="2"/>
  <c r="BU5" i="2"/>
  <c r="K67" i="3"/>
  <c r="K66" i="3"/>
  <c r="E66" i="3"/>
  <c r="K65" i="3"/>
  <c r="E65" i="3"/>
  <c r="B65" i="3"/>
  <c r="K64" i="3"/>
  <c r="E64" i="3"/>
  <c r="B64" i="3"/>
  <c r="K63" i="3"/>
  <c r="E63" i="3"/>
  <c r="M45" i="3"/>
  <c r="M44" i="3"/>
  <c r="M43" i="3"/>
  <c r="M42" i="3"/>
  <c r="M41" i="3"/>
  <c r="M40" i="3"/>
  <c r="M39" i="3"/>
  <c r="H38" i="3"/>
  <c r="E38" i="3"/>
  <c r="B38" i="3"/>
  <c r="M37" i="3"/>
  <c r="H37" i="3"/>
  <c r="E37" i="3"/>
  <c r="B37" i="3"/>
  <c r="H36" i="3"/>
  <c r="E36" i="3"/>
  <c r="B36" i="3"/>
  <c r="M35" i="3"/>
  <c r="H35" i="3"/>
  <c r="E35" i="3"/>
  <c r="B35" i="3"/>
  <c r="H34" i="3"/>
  <c r="E34" i="3"/>
  <c r="B34" i="3"/>
  <c r="E13" i="3"/>
  <c r="E12" i="3"/>
  <c r="E11" i="3"/>
  <c r="E10" i="3"/>
  <c r="E9" i="3"/>
  <c r="H8" i="3"/>
  <c r="E8" i="3"/>
  <c r="B8" i="3"/>
  <c r="H7" i="3"/>
  <c r="E7" i="3"/>
  <c r="B7" i="3"/>
  <c r="H6" i="3"/>
  <c r="E6" i="3"/>
  <c r="B6" i="3"/>
  <c r="H5" i="3"/>
  <c r="E5" i="3"/>
  <c r="B5" i="3"/>
  <c r="H4" i="3"/>
  <c r="BM535" i="2"/>
  <c r="BL535" i="2"/>
  <c r="BK535" i="2"/>
  <c r="BJ535" i="2"/>
  <c r="BI535" i="2"/>
  <c r="BH535" i="2"/>
  <c r="BG535" i="2"/>
  <c r="BF535" i="2"/>
  <c r="BE535" i="2"/>
  <c r="BD535" i="2"/>
  <c r="BC535" i="2"/>
  <c r="BB535" i="2"/>
  <c r="BA535" i="2"/>
  <c r="AZ535" i="2"/>
  <c r="AY535" i="2"/>
  <c r="AX535" i="2"/>
  <c r="AW535" i="2"/>
  <c r="AV535" i="2"/>
  <c r="AU535" i="2"/>
  <c r="AT535" i="2"/>
  <c r="AS535" i="2"/>
  <c r="AR535" i="2"/>
  <c r="AQ535" i="2"/>
  <c r="AP535" i="2"/>
  <c r="AO535" i="2"/>
  <c r="AN535" i="2"/>
  <c r="AM535" i="2"/>
  <c r="AL535" i="2"/>
  <c r="AK535" i="2"/>
  <c r="AJ535" i="2"/>
  <c r="AI535" i="2"/>
  <c r="AH535" i="2"/>
  <c r="AG535" i="2"/>
  <c r="AF535" i="2"/>
  <c r="AE535" i="2"/>
  <c r="AD535" i="2"/>
  <c r="AC535" i="2"/>
  <c r="AB535" i="2"/>
  <c r="AA535" i="2"/>
  <c r="N535" i="2"/>
  <c r="M535" i="2"/>
  <c r="L535" i="2"/>
  <c r="K535" i="2"/>
  <c r="H535" i="2"/>
  <c r="F535" i="2"/>
  <c r="E535" i="2"/>
  <c r="BM534" i="2"/>
  <c r="BL534" i="2"/>
  <c r="BK534" i="2"/>
  <c r="BJ534" i="2"/>
  <c r="BI534" i="2"/>
  <c r="BH534" i="2"/>
  <c r="BG534" i="2"/>
  <c r="BF534" i="2"/>
  <c r="BE534" i="2"/>
  <c r="BD534" i="2"/>
  <c r="BC534" i="2"/>
  <c r="BB534" i="2"/>
  <c r="BA534" i="2"/>
  <c r="AZ534" i="2"/>
  <c r="AY534" i="2"/>
  <c r="AX534" i="2"/>
  <c r="AW534" i="2"/>
  <c r="AV534" i="2"/>
  <c r="AU534" i="2"/>
  <c r="AT534" i="2"/>
  <c r="AS534" i="2"/>
  <c r="AR534" i="2"/>
  <c r="AQ534" i="2"/>
  <c r="AP534" i="2"/>
  <c r="AO534" i="2"/>
  <c r="AN534" i="2"/>
  <c r="AM534" i="2"/>
  <c r="AL534" i="2"/>
  <c r="AK534" i="2"/>
  <c r="AJ534" i="2"/>
  <c r="AI534" i="2"/>
  <c r="AH534" i="2"/>
  <c r="AG534" i="2"/>
  <c r="AF534" i="2"/>
  <c r="AE534" i="2"/>
  <c r="AD534" i="2"/>
  <c r="AC534" i="2"/>
  <c r="AB534" i="2"/>
  <c r="AA534" i="2"/>
  <c r="N534" i="2"/>
  <c r="M534" i="2"/>
  <c r="L534" i="2"/>
  <c r="K534" i="2"/>
  <c r="H534" i="2"/>
  <c r="F534" i="2"/>
  <c r="E534" i="2"/>
  <c r="BM533" i="2"/>
  <c r="BL533" i="2"/>
  <c r="BK533" i="2"/>
  <c r="BJ533" i="2"/>
  <c r="BI533" i="2"/>
  <c r="BH533" i="2"/>
  <c r="BG533" i="2"/>
  <c r="BF533" i="2"/>
  <c r="BE533" i="2"/>
  <c r="BD533" i="2"/>
  <c r="BC533" i="2"/>
  <c r="BB533" i="2"/>
  <c r="BA533" i="2"/>
  <c r="AZ533" i="2"/>
  <c r="AY533" i="2"/>
  <c r="AX533" i="2"/>
  <c r="AW533" i="2"/>
  <c r="AV533" i="2"/>
  <c r="AU533" i="2"/>
  <c r="AT533" i="2"/>
  <c r="AS533" i="2"/>
  <c r="AR533" i="2"/>
  <c r="AQ533" i="2"/>
  <c r="AP533" i="2"/>
  <c r="AO533" i="2"/>
  <c r="AN533" i="2"/>
  <c r="AM533" i="2"/>
  <c r="AL533" i="2"/>
  <c r="AK533" i="2"/>
  <c r="AJ533" i="2"/>
  <c r="AI533" i="2"/>
  <c r="AH533" i="2"/>
  <c r="AG533" i="2"/>
  <c r="AF533" i="2"/>
  <c r="AE533" i="2"/>
  <c r="AD533" i="2"/>
  <c r="AC533" i="2"/>
  <c r="AB533" i="2"/>
  <c r="AA533" i="2"/>
  <c r="N533" i="2"/>
  <c r="M533" i="2"/>
  <c r="L533" i="2"/>
  <c r="K533" i="2"/>
  <c r="H533" i="2"/>
  <c r="F533" i="2"/>
  <c r="E533" i="2"/>
  <c r="BM532" i="2"/>
  <c r="BL532" i="2"/>
  <c r="BK532" i="2"/>
  <c r="BJ532" i="2"/>
  <c r="BI532" i="2"/>
  <c r="BH532" i="2"/>
  <c r="BG532" i="2"/>
  <c r="BF532" i="2"/>
  <c r="BE532" i="2"/>
  <c r="BD532" i="2"/>
  <c r="BC532" i="2"/>
  <c r="BB532" i="2"/>
  <c r="BA532" i="2"/>
  <c r="AZ532" i="2"/>
  <c r="AY532" i="2"/>
  <c r="AX532" i="2"/>
  <c r="AW532" i="2"/>
  <c r="AV532" i="2"/>
  <c r="AU532" i="2"/>
  <c r="AT532" i="2"/>
  <c r="AS532" i="2"/>
  <c r="AR532" i="2"/>
  <c r="AQ532" i="2"/>
  <c r="AP532" i="2"/>
  <c r="AO532" i="2"/>
  <c r="AN532" i="2"/>
  <c r="AM532" i="2"/>
  <c r="AL532" i="2"/>
  <c r="AK532" i="2"/>
  <c r="AJ532" i="2"/>
  <c r="AI532" i="2"/>
  <c r="AH532" i="2"/>
  <c r="AG532" i="2"/>
  <c r="AF532" i="2"/>
  <c r="AE532" i="2"/>
  <c r="AD532" i="2"/>
  <c r="AC532" i="2"/>
  <c r="AB532" i="2"/>
  <c r="AA532" i="2"/>
  <c r="N532" i="2"/>
  <c r="M532" i="2"/>
  <c r="L532" i="2"/>
  <c r="K532" i="2"/>
  <c r="H532" i="2"/>
  <c r="F532" i="2"/>
  <c r="E532" i="2"/>
  <c r="BM531" i="2"/>
  <c r="BL531" i="2"/>
  <c r="BK531" i="2"/>
  <c r="BJ531" i="2"/>
  <c r="BI531" i="2"/>
  <c r="BH531" i="2"/>
  <c r="BG531" i="2"/>
  <c r="BF531" i="2"/>
  <c r="BE531" i="2"/>
  <c r="BD531" i="2"/>
  <c r="BC531" i="2"/>
  <c r="BB531" i="2"/>
  <c r="BA531" i="2"/>
  <c r="AZ531" i="2"/>
  <c r="AY531" i="2"/>
  <c r="AX531" i="2"/>
  <c r="AW531" i="2"/>
  <c r="AV531" i="2"/>
  <c r="AU531" i="2"/>
  <c r="AT531" i="2"/>
  <c r="AS531" i="2"/>
  <c r="AR531" i="2"/>
  <c r="AQ531" i="2"/>
  <c r="AP531" i="2"/>
  <c r="AO531" i="2"/>
  <c r="AN531" i="2"/>
  <c r="AM531" i="2"/>
  <c r="AL531" i="2"/>
  <c r="AK531" i="2"/>
  <c r="AJ531" i="2"/>
  <c r="AI531" i="2"/>
  <c r="AH531" i="2"/>
  <c r="AG531" i="2"/>
  <c r="AF531" i="2"/>
  <c r="AE531" i="2"/>
  <c r="AD531" i="2"/>
  <c r="AC531" i="2"/>
  <c r="AB531" i="2"/>
  <c r="AA531" i="2"/>
  <c r="N531" i="2"/>
  <c r="M531" i="2"/>
  <c r="L531" i="2"/>
  <c r="K531" i="2"/>
  <c r="H531" i="2"/>
  <c r="F531" i="2"/>
  <c r="E531" i="2"/>
  <c r="BM530" i="2"/>
  <c r="BL530" i="2"/>
  <c r="BK530" i="2"/>
  <c r="BJ530" i="2"/>
  <c r="BI530" i="2"/>
  <c r="BH530" i="2"/>
  <c r="BG530" i="2"/>
  <c r="BF530" i="2"/>
  <c r="BE530" i="2"/>
  <c r="BD530" i="2"/>
  <c r="BC530" i="2"/>
  <c r="BB530" i="2"/>
  <c r="BA530" i="2"/>
  <c r="AZ530" i="2"/>
  <c r="AY530" i="2"/>
  <c r="AX530" i="2"/>
  <c r="AW530" i="2"/>
  <c r="AV530" i="2"/>
  <c r="AU530" i="2"/>
  <c r="AT530" i="2"/>
  <c r="AS530" i="2"/>
  <c r="AR530" i="2"/>
  <c r="AQ530" i="2"/>
  <c r="AP530" i="2"/>
  <c r="AO530" i="2"/>
  <c r="AN530" i="2"/>
  <c r="AM530" i="2"/>
  <c r="AL530" i="2"/>
  <c r="AK530" i="2"/>
  <c r="AJ530" i="2"/>
  <c r="AI530" i="2"/>
  <c r="AH530" i="2"/>
  <c r="AG530" i="2"/>
  <c r="AF530" i="2"/>
  <c r="AE530" i="2"/>
  <c r="AD530" i="2"/>
  <c r="AC530" i="2"/>
  <c r="AB530" i="2"/>
  <c r="AA530" i="2"/>
  <c r="N530" i="2"/>
  <c r="M530" i="2"/>
  <c r="L530" i="2"/>
  <c r="K530" i="2"/>
  <c r="H530" i="2"/>
  <c r="F530" i="2"/>
  <c r="E530" i="2"/>
  <c r="BM529" i="2"/>
  <c r="BL529" i="2"/>
  <c r="BK529" i="2"/>
  <c r="BJ529" i="2"/>
  <c r="BI529" i="2"/>
  <c r="BH529" i="2"/>
  <c r="BG529" i="2"/>
  <c r="BF529" i="2"/>
  <c r="BE529" i="2"/>
  <c r="BD529" i="2"/>
  <c r="BC529" i="2"/>
  <c r="BB529" i="2"/>
  <c r="BA529" i="2"/>
  <c r="AZ529" i="2"/>
  <c r="AY529" i="2"/>
  <c r="AX529" i="2"/>
  <c r="AW529" i="2"/>
  <c r="AV529" i="2"/>
  <c r="AU529" i="2"/>
  <c r="AT529" i="2"/>
  <c r="AS529" i="2"/>
  <c r="AR529" i="2"/>
  <c r="AQ529" i="2"/>
  <c r="AP529" i="2"/>
  <c r="AO529" i="2"/>
  <c r="AN529" i="2"/>
  <c r="AM529" i="2"/>
  <c r="AL529" i="2"/>
  <c r="AK529" i="2"/>
  <c r="AJ529" i="2"/>
  <c r="AI529" i="2"/>
  <c r="AH529" i="2"/>
  <c r="AG529" i="2"/>
  <c r="AF529" i="2"/>
  <c r="AE529" i="2"/>
  <c r="AD529" i="2"/>
  <c r="AC529" i="2"/>
  <c r="AB529" i="2"/>
  <c r="AA529" i="2"/>
  <c r="N529" i="2"/>
  <c r="M529" i="2"/>
  <c r="L529" i="2"/>
  <c r="K529" i="2"/>
  <c r="H529" i="2"/>
  <c r="F529" i="2"/>
  <c r="E529" i="2"/>
  <c r="BM528" i="2"/>
  <c r="BL528" i="2"/>
  <c r="BK528" i="2"/>
  <c r="BJ528" i="2"/>
  <c r="BI528" i="2"/>
  <c r="BH528" i="2"/>
  <c r="BG528" i="2"/>
  <c r="BF528" i="2"/>
  <c r="BE528" i="2"/>
  <c r="BD528" i="2"/>
  <c r="BC528" i="2"/>
  <c r="BB528" i="2"/>
  <c r="BA528" i="2"/>
  <c r="AZ528" i="2"/>
  <c r="AY528" i="2"/>
  <c r="AX528" i="2"/>
  <c r="AW528" i="2"/>
  <c r="AV528" i="2"/>
  <c r="AU528" i="2"/>
  <c r="AT528" i="2"/>
  <c r="AS528" i="2"/>
  <c r="AR528" i="2"/>
  <c r="AQ528" i="2"/>
  <c r="AP528" i="2"/>
  <c r="AO528" i="2"/>
  <c r="AN528" i="2"/>
  <c r="AM528" i="2"/>
  <c r="AL528" i="2"/>
  <c r="AK528" i="2"/>
  <c r="AJ528" i="2"/>
  <c r="AI528" i="2"/>
  <c r="AH528" i="2"/>
  <c r="AG528" i="2"/>
  <c r="AF528" i="2"/>
  <c r="AE528" i="2"/>
  <c r="AD528" i="2"/>
  <c r="AC528" i="2"/>
  <c r="AB528" i="2"/>
  <c r="AA528" i="2"/>
  <c r="N528" i="2"/>
  <c r="M528" i="2"/>
  <c r="L528" i="2"/>
  <c r="K528" i="2"/>
  <c r="H528" i="2"/>
  <c r="F528" i="2"/>
  <c r="E528" i="2"/>
  <c r="BM527" i="2"/>
  <c r="BL527" i="2"/>
  <c r="BK527" i="2"/>
  <c r="BJ527" i="2"/>
  <c r="BI527" i="2"/>
  <c r="BH527" i="2"/>
  <c r="BG527" i="2"/>
  <c r="BF527" i="2"/>
  <c r="BE527" i="2"/>
  <c r="BD527" i="2"/>
  <c r="BC527" i="2"/>
  <c r="BB527" i="2"/>
  <c r="BA527" i="2"/>
  <c r="AZ527" i="2"/>
  <c r="AY527" i="2"/>
  <c r="AX527" i="2"/>
  <c r="AW527" i="2"/>
  <c r="AV527" i="2"/>
  <c r="AU527" i="2"/>
  <c r="AT527" i="2"/>
  <c r="AS527" i="2"/>
  <c r="AR527" i="2"/>
  <c r="AQ527" i="2"/>
  <c r="AP527" i="2"/>
  <c r="AO527" i="2"/>
  <c r="AN527" i="2"/>
  <c r="AM527" i="2"/>
  <c r="AL527" i="2"/>
  <c r="AK527" i="2"/>
  <c r="AJ527" i="2"/>
  <c r="AI527" i="2"/>
  <c r="AH527" i="2"/>
  <c r="AG527" i="2"/>
  <c r="AF527" i="2"/>
  <c r="AE527" i="2"/>
  <c r="AD527" i="2"/>
  <c r="AC527" i="2"/>
  <c r="AB527" i="2"/>
  <c r="AA527" i="2"/>
  <c r="N527" i="2"/>
  <c r="M527" i="2"/>
  <c r="L527" i="2"/>
  <c r="K527" i="2"/>
  <c r="H527" i="2"/>
  <c r="F527" i="2"/>
  <c r="E527" i="2"/>
  <c r="BM526" i="2"/>
  <c r="BL526" i="2"/>
  <c r="BK526" i="2"/>
  <c r="BJ526" i="2"/>
  <c r="BI526" i="2"/>
  <c r="BH526" i="2"/>
  <c r="BG526" i="2"/>
  <c r="BF526" i="2"/>
  <c r="BE526" i="2"/>
  <c r="BD526" i="2"/>
  <c r="BC526" i="2"/>
  <c r="BB526" i="2"/>
  <c r="BA526" i="2"/>
  <c r="AZ526" i="2"/>
  <c r="AY526" i="2"/>
  <c r="AX526" i="2"/>
  <c r="AW526" i="2"/>
  <c r="AV526" i="2"/>
  <c r="AU526" i="2"/>
  <c r="AT526" i="2"/>
  <c r="AS526" i="2"/>
  <c r="AR526" i="2"/>
  <c r="AQ526" i="2"/>
  <c r="AP526" i="2"/>
  <c r="AO526" i="2"/>
  <c r="AN526" i="2"/>
  <c r="AM526" i="2"/>
  <c r="AL526" i="2"/>
  <c r="AK526" i="2"/>
  <c r="AJ526" i="2"/>
  <c r="AI526" i="2"/>
  <c r="AH526" i="2"/>
  <c r="AG526" i="2"/>
  <c r="AF526" i="2"/>
  <c r="AE526" i="2"/>
  <c r="AD526" i="2"/>
  <c r="AC526" i="2"/>
  <c r="AB526" i="2"/>
  <c r="AA526" i="2"/>
  <c r="N526" i="2"/>
  <c r="M526" i="2"/>
  <c r="L526" i="2"/>
  <c r="K526" i="2"/>
  <c r="H526" i="2"/>
  <c r="F526" i="2"/>
  <c r="E526" i="2"/>
  <c r="BM525" i="2"/>
  <c r="BL525" i="2"/>
  <c r="BK525" i="2"/>
  <c r="BJ525" i="2"/>
  <c r="BI525" i="2"/>
  <c r="BH525" i="2"/>
  <c r="BG525" i="2"/>
  <c r="BF525" i="2"/>
  <c r="BE525" i="2"/>
  <c r="BD525" i="2"/>
  <c r="BC525" i="2"/>
  <c r="BB525" i="2"/>
  <c r="BA525" i="2"/>
  <c r="AZ525" i="2"/>
  <c r="AY525" i="2"/>
  <c r="AX525" i="2"/>
  <c r="AW525" i="2"/>
  <c r="AV525" i="2"/>
  <c r="AU525" i="2"/>
  <c r="AT525" i="2"/>
  <c r="AS525" i="2"/>
  <c r="AR525" i="2"/>
  <c r="AQ525" i="2"/>
  <c r="AP525" i="2"/>
  <c r="AO525" i="2"/>
  <c r="AN525" i="2"/>
  <c r="AM525" i="2"/>
  <c r="AL525" i="2"/>
  <c r="AK525" i="2"/>
  <c r="AJ525" i="2"/>
  <c r="AI525" i="2"/>
  <c r="AH525" i="2"/>
  <c r="AG525" i="2"/>
  <c r="AF525" i="2"/>
  <c r="AE525" i="2"/>
  <c r="AD525" i="2"/>
  <c r="AC525" i="2"/>
  <c r="AB525" i="2"/>
  <c r="AA525" i="2"/>
  <c r="N525" i="2"/>
  <c r="M525" i="2"/>
  <c r="L525" i="2"/>
  <c r="K525" i="2"/>
  <c r="H525" i="2"/>
  <c r="F525" i="2"/>
  <c r="E525" i="2"/>
  <c r="BM524" i="2"/>
  <c r="BL524" i="2"/>
  <c r="BK524" i="2"/>
  <c r="BJ524" i="2"/>
  <c r="BI524" i="2"/>
  <c r="BH524" i="2"/>
  <c r="BG524" i="2"/>
  <c r="BF524" i="2"/>
  <c r="BE524" i="2"/>
  <c r="BD524" i="2"/>
  <c r="BC524" i="2"/>
  <c r="BB524" i="2"/>
  <c r="BA524" i="2"/>
  <c r="AZ524" i="2"/>
  <c r="AY524" i="2"/>
  <c r="AX524" i="2"/>
  <c r="AW524" i="2"/>
  <c r="AV524" i="2"/>
  <c r="AU524" i="2"/>
  <c r="AT524" i="2"/>
  <c r="AS524" i="2"/>
  <c r="AR524" i="2"/>
  <c r="AQ524" i="2"/>
  <c r="AP524" i="2"/>
  <c r="AO524" i="2"/>
  <c r="AN524" i="2"/>
  <c r="AM524" i="2"/>
  <c r="AL524" i="2"/>
  <c r="AK524" i="2"/>
  <c r="AJ524" i="2"/>
  <c r="AI524" i="2"/>
  <c r="AH524" i="2"/>
  <c r="AG524" i="2"/>
  <c r="AF524" i="2"/>
  <c r="AE524" i="2"/>
  <c r="AD524" i="2"/>
  <c r="AC524" i="2"/>
  <c r="AB524" i="2"/>
  <c r="AA524" i="2"/>
  <c r="N524" i="2"/>
  <c r="M524" i="2"/>
  <c r="L524" i="2"/>
  <c r="K524" i="2"/>
  <c r="H524" i="2"/>
  <c r="F524" i="2"/>
  <c r="E524" i="2"/>
  <c r="BM523" i="2"/>
  <c r="BL523" i="2"/>
  <c r="BK523" i="2"/>
  <c r="BJ523" i="2"/>
  <c r="BI523" i="2"/>
  <c r="BH523" i="2"/>
  <c r="BG523" i="2"/>
  <c r="BF523" i="2"/>
  <c r="BE523" i="2"/>
  <c r="BD523" i="2"/>
  <c r="BC523" i="2"/>
  <c r="BB523" i="2"/>
  <c r="BA523" i="2"/>
  <c r="AZ523" i="2"/>
  <c r="AY523" i="2"/>
  <c r="AX523" i="2"/>
  <c r="AW523" i="2"/>
  <c r="AV523" i="2"/>
  <c r="AU523" i="2"/>
  <c r="AT523" i="2"/>
  <c r="AS523" i="2"/>
  <c r="AR523" i="2"/>
  <c r="AQ523" i="2"/>
  <c r="AP523" i="2"/>
  <c r="AO523" i="2"/>
  <c r="AN523" i="2"/>
  <c r="AM523" i="2"/>
  <c r="AL523" i="2"/>
  <c r="AK523" i="2"/>
  <c r="AJ523" i="2"/>
  <c r="AI523" i="2"/>
  <c r="AH523" i="2"/>
  <c r="AG523" i="2"/>
  <c r="AF523" i="2"/>
  <c r="AE523" i="2"/>
  <c r="AD523" i="2"/>
  <c r="AC523" i="2"/>
  <c r="AB523" i="2"/>
  <c r="AA523" i="2"/>
  <c r="N523" i="2"/>
  <c r="M523" i="2"/>
  <c r="L523" i="2"/>
  <c r="K523" i="2"/>
  <c r="H523" i="2"/>
  <c r="F523" i="2"/>
  <c r="E523" i="2"/>
  <c r="BM522" i="2"/>
  <c r="BL522" i="2"/>
  <c r="BK522" i="2"/>
  <c r="BJ522" i="2"/>
  <c r="BI522" i="2"/>
  <c r="BH522" i="2"/>
  <c r="BG522" i="2"/>
  <c r="BF522" i="2"/>
  <c r="BE522" i="2"/>
  <c r="BD522" i="2"/>
  <c r="BC522" i="2"/>
  <c r="BB522" i="2"/>
  <c r="BA522" i="2"/>
  <c r="AZ522" i="2"/>
  <c r="AY522" i="2"/>
  <c r="AX522" i="2"/>
  <c r="AW522" i="2"/>
  <c r="AV522" i="2"/>
  <c r="AU522" i="2"/>
  <c r="AT522" i="2"/>
  <c r="AS522" i="2"/>
  <c r="AR522" i="2"/>
  <c r="AQ522" i="2"/>
  <c r="AP522" i="2"/>
  <c r="AO522" i="2"/>
  <c r="AN522" i="2"/>
  <c r="AM522" i="2"/>
  <c r="AL522" i="2"/>
  <c r="AK522" i="2"/>
  <c r="AJ522" i="2"/>
  <c r="AI522" i="2"/>
  <c r="AH522" i="2"/>
  <c r="AG522" i="2"/>
  <c r="AF522" i="2"/>
  <c r="AE522" i="2"/>
  <c r="AD522" i="2"/>
  <c r="AC522" i="2"/>
  <c r="AB522" i="2"/>
  <c r="AA522" i="2"/>
  <c r="N522" i="2"/>
  <c r="M522" i="2"/>
  <c r="L522" i="2"/>
  <c r="K522" i="2"/>
  <c r="H522" i="2"/>
  <c r="F522" i="2"/>
  <c r="E522" i="2"/>
  <c r="BM521" i="2"/>
  <c r="BL521" i="2"/>
  <c r="BK521" i="2"/>
  <c r="BJ521" i="2"/>
  <c r="BI521" i="2"/>
  <c r="BH521" i="2"/>
  <c r="BG521" i="2"/>
  <c r="BF521" i="2"/>
  <c r="BE521" i="2"/>
  <c r="BD521" i="2"/>
  <c r="BC521" i="2"/>
  <c r="BB521" i="2"/>
  <c r="BA521" i="2"/>
  <c r="AZ521" i="2"/>
  <c r="AY521" i="2"/>
  <c r="AX521" i="2"/>
  <c r="AW521" i="2"/>
  <c r="AV521" i="2"/>
  <c r="AU521" i="2"/>
  <c r="AT521" i="2"/>
  <c r="AS521" i="2"/>
  <c r="AR521" i="2"/>
  <c r="AQ521" i="2"/>
  <c r="AP521" i="2"/>
  <c r="AO521" i="2"/>
  <c r="AN521" i="2"/>
  <c r="AM521" i="2"/>
  <c r="AL521" i="2"/>
  <c r="AK521" i="2"/>
  <c r="AJ521" i="2"/>
  <c r="AI521" i="2"/>
  <c r="AH521" i="2"/>
  <c r="AG521" i="2"/>
  <c r="AF521" i="2"/>
  <c r="AE521" i="2"/>
  <c r="AD521" i="2"/>
  <c r="AC521" i="2"/>
  <c r="AB521" i="2"/>
  <c r="AA521" i="2"/>
  <c r="N521" i="2"/>
  <c r="M521" i="2"/>
  <c r="L521" i="2"/>
  <c r="K521" i="2"/>
  <c r="H521" i="2"/>
  <c r="F521" i="2"/>
  <c r="E521" i="2"/>
  <c r="BM520" i="2"/>
  <c r="BL520" i="2"/>
  <c r="BK520" i="2"/>
  <c r="BJ520" i="2"/>
  <c r="BI520" i="2"/>
  <c r="BH520" i="2"/>
  <c r="BG520" i="2"/>
  <c r="BF520" i="2"/>
  <c r="BE520" i="2"/>
  <c r="BD520" i="2"/>
  <c r="BC520" i="2"/>
  <c r="BB520" i="2"/>
  <c r="BA520" i="2"/>
  <c r="AZ520" i="2"/>
  <c r="AY520" i="2"/>
  <c r="AX520" i="2"/>
  <c r="AW520" i="2"/>
  <c r="AV520" i="2"/>
  <c r="AU520" i="2"/>
  <c r="AT520" i="2"/>
  <c r="AS520" i="2"/>
  <c r="AR520" i="2"/>
  <c r="AQ520" i="2"/>
  <c r="AO520" i="2"/>
  <c r="AN520" i="2"/>
  <c r="AM520" i="2"/>
  <c r="AL520" i="2"/>
  <c r="AK520" i="2"/>
  <c r="AJ520" i="2"/>
  <c r="AI520" i="2"/>
  <c r="AH520" i="2"/>
  <c r="AG520" i="2"/>
  <c r="AF520" i="2"/>
  <c r="AE520" i="2"/>
  <c r="AD520" i="2"/>
  <c r="AC520" i="2"/>
  <c r="AB520" i="2"/>
  <c r="AA520" i="2"/>
  <c r="N520" i="2"/>
  <c r="M520" i="2"/>
  <c r="L520" i="2"/>
  <c r="K520" i="2"/>
  <c r="H520" i="2"/>
  <c r="F520" i="2"/>
  <c r="E520" i="2"/>
  <c r="BM519" i="2"/>
  <c r="BL519" i="2"/>
  <c r="BK519" i="2"/>
  <c r="BJ519" i="2"/>
  <c r="BI519" i="2"/>
  <c r="BH519" i="2"/>
  <c r="BG519" i="2"/>
  <c r="BF519" i="2"/>
  <c r="BE519" i="2"/>
  <c r="BD519" i="2"/>
  <c r="BC519" i="2"/>
  <c r="BB519" i="2"/>
  <c r="BA519" i="2"/>
  <c r="AZ519" i="2"/>
  <c r="AY519" i="2"/>
  <c r="AX519" i="2"/>
  <c r="AW519" i="2"/>
  <c r="AV519" i="2"/>
  <c r="AU519" i="2"/>
  <c r="AT519" i="2"/>
  <c r="AS519" i="2"/>
  <c r="AR519" i="2"/>
  <c r="AQ519" i="2"/>
  <c r="AO519" i="2"/>
  <c r="AN519" i="2"/>
  <c r="AM519" i="2"/>
  <c r="AL519" i="2"/>
  <c r="AK519" i="2"/>
  <c r="AJ519" i="2"/>
  <c r="AI519" i="2"/>
  <c r="AH519" i="2"/>
  <c r="AF519" i="2"/>
  <c r="AD519" i="2"/>
  <c r="AC519" i="2"/>
  <c r="AB519" i="2"/>
  <c r="AA519" i="2"/>
  <c r="N519" i="2"/>
  <c r="M519" i="2"/>
  <c r="L519" i="2"/>
  <c r="K519" i="2"/>
  <c r="H519" i="2"/>
  <c r="F519" i="2"/>
  <c r="E519" i="2"/>
  <c r="BM518" i="2"/>
  <c r="BL518" i="2"/>
  <c r="BK518" i="2"/>
  <c r="BJ518" i="2"/>
  <c r="BI518" i="2"/>
  <c r="BH518" i="2"/>
  <c r="BG518" i="2"/>
  <c r="BF518" i="2"/>
  <c r="BE518" i="2"/>
  <c r="BD518" i="2"/>
  <c r="BC518" i="2"/>
  <c r="BB518" i="2"/>
  <c r="BA518" i="2"/>
  <c r="AZ518" i="2"/>
  <c r="AY518" i="2"/>
  <c r="AX518" i="2"/>
  <c r="AW518" i="2"/>
  <c r="AV518" i="2"/>
  <c r="AU518" i="2"/>
  <c r="AT518" i="2"/>
  <c r="AS518" i="2"/>
  <c r="AR518" i="2"/>
  <c r="AQ518" i="2"/>
  <c r="AP518" i="2"/>
  <c r="AO518" i="2"/>
  <c r="AN518" i="2"/>
  <c r="AM518" i="2"/>
  <c r="AL518" i="2"/>
  <c r="AK518" i="2"/>
  <c r="AJ518" i="2"/>
  <c r="AI518" i="2"/>
  <c r="AH518" i="2"/>
  <c r="AG518" i="2"/>
  <c r="AF518" i="2"/>
  <c r="AE518" i="2"/>
  <c r="AD518" i="2"/>
  <c r="AC518" i="2"/>
  <c r="AB518" i="2"/>
  <c r="AA518" i="2"/>
  <c r="N518" i="2"/>
  <c r="M518" i="2"/>
  <c r="L518" i="2"/>
  <c r="K518" i="2"/>
  <c r="H518" i="2"/>
  <c r="F518" i="2"/>
  <c r="E518" i="2"/>
  <c r="BM517" i="2"/>
  <c r="BL517" i="2"/>
  <c r="BK517" i="2"/>
  <c r="BJ517" i="2"/>
  <c r="BI517" i="2"/>
  <c r="BH517" i="2"/>
  <c r="BG517" i="2"/>
  <c r="BF517" i="2"/>
  <c r="BE517" i="2"/>
  <c r="BD517" i="2"/>
  <c r="BC517" i="2"/>
  <c r="BB517" i="2"/>
  <c r="BA517" i="2"/>
  <c r="AZ517" i="2"/>
  <c r="AY517" i="2"/>
  <c r="AX517" i="2"/>
  <c r="AW517" i="2"/>
  <c r="AV517" i="2"/>
  <c r="AU517" i="2"/>
  <c r="AT517" i="2"/>
  <c r="AS517" i="2"/>
  <c r="AR517" i="2"/>
  <c r="AQ517" i="2"/>
  <c r="AP517" i="2"/>
  <c r="AO517" i="2"/>
  <c r="AN517" i="2"/>
  <c r="AM517" i="2"/>
  <c r="AL517" i="2"/>
  <c r="AK517" i="2"/>
  <c r="AJ517" i="2"/>
  <c r="AI517" i="2"/>
  <c r="AH517" i="2"/>
  <c r="AG517" i="2"/>
  <c r="AF517" i="2"/>
  <c r="AE517" i="2"/>
  <c r="AD517" i="2"/>
  <c r="AC517" i="2"/>
  <c r="AB517" i="2"/>
  <c r="AA517" i="2"/>
  <c r="N517" i="2"/>
  <c r="M517" i="2"/>
  <c r="L517" i="2"/>
  <c r="K517" i="2"/>
  <c r="H517" i="2"/>
  <c r="F517" i="2"/>
  <c r="E517" i="2"/>
  <c r="BM516" i="2"/>
  <c r="BL516" i="2"/>
  <c r="BK516" i="2"/>
  <c r="BJ516" i="2"/>
  <c r="BI516" i="2"/>
  <c r="BH516" i="2"/>
  <c r="BG516" i="2"/>
  <c r="BF516" i="2"/>
  <c r="BE516" i="2"/>
  <c r="BD516" i="2"/>
  <c r="BC516" i="2"/>
  <c r="BB516" i="2"/>
  <c r="BA516" i="2"/>
  <c r="AZ516" i="2"/>
  <c r="AY516" i="2"/>
  <c r="AX516" i="2"/>
  <c r="AW516" i="2"/>
  <c r="AV516" i="2"/>
  <c r="AU516" i="2"/>
  <c r="AT516" i="2"/>
  <c r="AS516" i="2"/>
  <c r="AR516" i="2"/>
  <c r="AQ516" i="2"/>
  <c r="AP516" i="2"/>
  <c r="AO516" i="2"/>
  <c r="AN516" i="2"/>
  <c r="AM516" i="2"/>
  <c r="AL516" i="2"/>
  <c r="AK516" i="2"/>
  <c r="AJ516" i="2"/>
  <c r="AI516" i="2"/>
  <c r="AH516" i="2"/>
  <c r="AG516" i="2"/>
  <c r="AF516" i="2"/>
  <c r="AE516" i="2"/>
  <c r="AD516" i="2"/>
  <c r="AC516" i="2"/>
  <c r="AB516" i="2"/>
  <c r="AA516" i="2"/>
  <c r="N516" i="2"/>
  <c r="M516" i="2"/>
  <c r="L516" i="2"/>
  <c r="K516" i="2"/>
  <c r="H516" i="2"/>
  <c r="F516" i="2"/>
  <c r="E516" i="2"/>
  <c r="BM515" i="2"/>
  <c r="BL515" i="2"/>
  <c r="BK515" i="2"/>
  <c r="BJ515" i="2"/>
  <c r="BI515" i="2"/>
  <c r="BH515" i="2"/>
  <c r="BG515" i="2"/>
  <c r="BF515" i="2"/>
  <c r="BE515" i="2"/>
  <c r="BD515" i="2"/>
  <c r="BC515" i="2"/>
  <c r="BB515" i="2"/>
  <c r="BA515" i="2"/>
  <c r="AZ515" i="2"/>
  <c r="AY515" i="2"/>
  <c r="AX515" i="2"/>
  <c r="AW515" i="2"/>
  <c r="AV515" i="2"/>
  <c r="AU515" i="2"/>
  <c r="AT515" i="2"/>
  <c r="AS515" i="2"/>
  <c r="AR515" i="2"/>
  <c r="AQ515" i="2"/>
  <c r="AP515" i="2"/>
  <c r="AO515" i="2"/>
  <c r="AN515" i="2"/>
  <c r="AL515" i="2"/>
  <c r="AK515" i="2"/>
  <c r="AJ515" i="2"/>
  <c r="AI515" i="2"/>
  <c r="AH515" i="2"/>
  <c r="AG515" i="2"/>
  <c r="AF515" i="2"/>
  <c r="AD515" i="2"/>
  <c r="AC515" i="2"/>
  <c r="AB515" i="2"/>
  <c r="AA515" i="2"/>
  <c r="N515" i="2"/>
  <c r="M515" i="2"/>
  <c r="L515" i="2"/>
  <c r="K515" i="2"/>
  <c r="H515" i="2"/>
  <c r="F515" i="2"/>
  <c r="E515" i="2"/>
  <c r="BM514" i="2"/>
  <c r="BL514" i="2"/>
  <c r="BK514" i="2"/>
  <c r="BJ514" i="2"/>
  <c r="BI514" i="2"/>
  <c r="BH514" i="2"/>
  <c r="BG514" i="2"/>
  <c r="BF514" i="2"/>
  <c r="BE514" i="2"/>
  <c r="BD514" i="2"/>
  <c r="BC514" i="2"/>
  <c r="BB514" i="2"/>
  <c r="BA514" i="2"/>
  <c r="AZ514" i="2"/>
  <c r="AY514" i="2"/>
  <c r="AX514" i="2"/>
  <c r="AW514" i="2"/>
  <c r="AV514" i="2"/>
  <c r="AU514" i="2"/>
  <c r="AT514" i="2"/>
  <c r="AS514" i="2"/>
  <c r="AR514" i="2"/>
  <c r="AQ514" i="2"/>
  <c r="AP514" i="2"/>
  <c r="AO514" i="2"/>
  <c r="AN514" i="2"/>
  <c r="AL514" i="2"/>
  <c r="AK514" i="2"/>
  <c r="AI514" i="2"/>
  <c r="AG514" i="2"/>
  <c r="AF514" i="2"/>
  <c r="AD514" i="2"/>
  <c r="AC514" i="2"/>
  <c r="AB514" i="2"/>
  <c r="AA514" i="2"/>
  <c r="N514" i="2"/>
  <c r="M514" i="2"/>
  <c r="L514" i="2"/>
  <c r="K514" i="2"/>
  <c r="H514" i="2"/>
  <c r="F514" i="2"/>
  <c r="BM513" i="2"/>
  <c r="BL513" i="2"/>
  <c r="BK513" i="2"/>
  <c r="BJ513" i="2"/>
  <c r="BI513" i="2"/>
  <c r="BH513" i="2"/>
  <c r="BG513" i="2"/>
  <c r="BF513" i="2"/>
  <c r="BE513" i="2"/>
  <c r="BD513" i="2"/>
  <c r="BC513" i="2"/>
  <c r="BB513" i="2"/>
  <c r="BA513" i="2"/>
  <c r="AZ513" i="2"/>
  <c r="AY513" i="2"/>
  <c r="AX513" i="2"/>
  <c r="AW513" i="2"/>
  <c r="AV513" i="2"/>
  <c r="AU513" i="2"/>
  <c r="AT513" i="2"/>
  <c r="AS513" i="2"/>
  <c r="AR513" i="2"/>
  <c r="AQ513" i="2"/>
  <c r="AP513" i="2"/>
  <c r="AO513" i="2"/>
  <c r="AN513" i="2"/>
  <c r="AM513" i="2"/>
  <c r="AL513" i="2"/>
  <c r="AK513" i="2"/>
  <c r="AJ513" i="2"/>
  <c r="AI513" i="2"/>
  <c r="AH513" i="2"/>
  <c r="AG513" i="2"/>
  <c r="AF513" i="2"/>
  <c r="AE513" i="2"/>
  <c r="AD513" i="2"/>
  <c r="AC513" i="2"/>
  <c r="AB513" i="2"/>
  <c r="AA513" i="2"/>
  <c r="N513" i="2"/>
  <c r="M513" i="2"/>
  <c r="L513" i="2"/>
  <c r="K513" i="2"/>
  <c r="H513" i="2"/>
  <c r="F513" i="2"/>
  <c r="E513" i="2"/>
  <c r="BM512" i="2"/>
  <c r="BL512" i="2"/>
  <c r="BK512" i="2"/>
  <c r="BJ512" i="2"/>
  <c r="BI512" i="2"/>
  <c r="BH512" i="2"/>
  <c r="BG512" i="2"/>
  <c r="BF512" i="2"/>
  <c r="BE512" i="2"/>
  <c r="BD512" i="2"/>
  <c r="BC512" i="2"/>
  <c r="BB512" i="2"/>
  <c r="BA512" i="2"/>
  <c r="AZ512" i="2"/>
  <c r="AY512" i="2"/>
  <c r="AX512" i="2"/>
  <c r="AW512" i="2"/>
  <c r="AV512" i="2"/>
  <c r="AU512" i="2"/>
  <c r="AT512" i="2"/>
  <c r="AS512" i="2"/>
  <c r="AR512" i="2"/>
  <c r="AQ512" i="2"/>
  <c r="AP512" i="2"/>
  <c r="AO512" i="2"/>
  <c r="AN512" i="2"/>
  <c r="AM512" i="2"/>
  <c r="AL512" i="2"/>
  <c r="AK512" i="2"/>
  <c r="AJ512" i="2"/>
  <c r="AI512" i="2"/>
  <c r="AH512" i="2"/>
  <c r="AG512" i="2"/>
  <c r="AF512" i="2"/>
  <c r="AE512" i="2"/>
  <c r="AD512" i="2"/>
  <c r="AC512" i="2"/>
  <c r="AB512" i="2"/>
  <c r="AA512" i="2"/>
  <c r="N512" i="2"/>
  <c r="M512" i="2"/>
  <c r="L512" i="2"/>
  <c r="K512" i="2"/>
  <c r="H512" i="2"/>
  <c r="F512" i="2"/>
  <c r="E512" i="2"/>
  <c r="BM511" i="2"/>
  <c r="BL511" i="2"/>
  <c r="BK511" i="2"/>
  <c r="BJ511" i="2"/>
  <c r="BI511" i="2"/>
  <c r="BH511" i="2"/>
  <c r="BG511" i="2"/>
  <c r="BF511" i="2"/>
  <c r="BE511" i="2"/>
  <c r="BD511" i="2"/>
  <c r="BC511" i="2"/>
  <c r="BB511" i="2"/>
  <c r="BA511" i="2"/>
  <c r="AZ511" i="2"/>
  <c r="AY511" i="2"/>
  <c r="AX511" i="2"/>
  <c r="AW511" i="2"/>
  <c r="AV511" i="2"/>
  <c r="AU511" i="2"/>
  <c r="AT511" i="2"/>
  <c r="AS511" i="2"/>
  <c r="AR511" i="2"/>
  <c r="AQ511" i="2"/>
  <c r="AP511" i="2"/>
  <c r="AO511" i="2"/>
  <c r="AN511" i="2"/>
  <c r="AM511" i="2"/>
  <c r="AL511" i="2"/>
  <c r="AK511" i="2"/>
  <c r="AJ511" i="2"/>
  <c r="AI511" i="2"/>
  <c r="AH511" i="2"/>
  <c r="AG511" i="2"/>
  <c r="AF511" i="2"/>
  <c r="AE511" i="2"/>
  <c r="AD511" i="2"/>
  <c r="AC511" i="2"/>
  <c r="AB511" i="2"/>
  <c r="AA511" i="2"/>
  <c r="N511" i="2"/>
  <c r="M511" i="2"/>
  <c r="L511" i="2"/>
  <c r="K511" i="2"/>
  <c r="H511" i="2"/>
  <c r="F511" i="2"/>
  <c r="E511" i="2"/>
  <c r="BM510" i="2"/>
  <c r="BL510" i="2"/>
  <c r="BK510" i="2"/>
  <c r="BJ510" i="2"/>
  <c r="BI510" i="2"/>
  <c r="BH510" i="2"/>
  <c r="BG510" i="2"/>
  <c r="BF510" i="2"/>
  <c r="BE510" i="2"/>
  <c r="BD510" i="2"/>
  <c r="BC510" i="2"/>
  <c r="BB510" i="2"/>
  <c r="BA510" i="2"/>
  <c r="AZ510" i="2"/>
  <c r="AY510" i="2"/>
  <c r="AX510" i="2"/>
  <c r="AW510" i="2"/>
  <c r="AV510" i="2"/>
  <c r="AU510" i="2"/>
  <c r="AT510" i="2"/>
  <c r="AS510" i="2"/>
  <c r="AR510" i="2"/>
  <c r="AQ510" i="2"/>
  <c r="AP510" i="2"/>
  <c r="AO510" i="2"/>
  <c r="AN510" i="2"/>
  <c r="AM510" i="2"/>
  <c r="AL510" i="2"/>
  <c r="AK510" i="2"/>
  <c r="AJ510" i="2"/>
  <c r="AI510" i="2"/>
  <c r="AH510" i="2"/>
  <c r="AG510" i="2"/>
  <c r="AF510" i="2"/>
  <c r="AE510" i="2"/>
  <c r="AD510" i="2"/>
  <c r="AC510" i="2"/>
  <c r="AB510" i="2"/>
  <c r="AA510" i="2"/>
  <c r="N510" i="2"/>
  <c r="M510" i="2"/>
  <c r="L510" i="2"/>
  <c r="K510" i="2"/>
  <c r="H510" i="2"/>
  <c r="F510" i="2"/>
  <c r="E510" i="2"/>
  <c r="BM509" i="2"/>
  <c r="BL509" i="2"/>
  <c r="BK509" i="2"/>
  <c r="BJ509" i="2"/>
  <c r="BI509" i="2"/>
  <c r="BH509" i="2"/>
  <c r="BG509" i="2"/>
  <c r="BF509" i="2"/>
  <c r="BE509" i="2"/>
  <c r="BD509" i="2"/>
  <c r="BC509" i="2"/>
  <c r="BB509" i="2"/>
  <c r="BA509" i="2"/>
  <c r="AZ509" i="2"/>
  <c r="AY509" i="2"/>
  <c r="AX509" i="2"/>
  <c r="AW509" i="2"/>
  <c r="AV509" i="2"/>
  <c r="AU509" i="2"/>
  <c r="AT509" i="2"/>
  <c r="AS509" i="2"/>
  <c r="AR509" i="2"/>
  <c r="AQ509" i="2"/>
  <c r="AP509" i="2"/>
  <c r="AO509" i="2"/>
  <c r="AN509" i="2"/>
  <c r="AM509" i="2"/>
  <c r="AL509" i="2"/>
  <c r="AK509" i="2"/>
  <c r="AJ509" i="2"/>
  <c r="AI509" i="2"/>
  <c r="AH509" i="2"/>
  <c r="AG509" i="2"/>
  <c r="AF509" i="2"/>
  <c r="AE509" i="2"/>
  <c r="AD509" i="2"/>
  <c r="AC509" i="2"/>
  <c r="AB509" i="2"/>
  <c r="AA509" i="2"/>
  <c r="N509" i="2"/>
  <c r="M509" i="2"/>
  <c r="L509" i="2"/>
  <c r="K509" i="2"/>
  <c r="H509" i="2"/>
  <c r="F509" i="2"/>
  <c r="E509" i="2"/>
  <c r="BM508" i="2"/>
  <c r="BL508" i="2"/>
  <c r="BK508" i="2"/>
  <c r="BJ508" i="2"/>
  <c r="BI508" i="2"/>
  <c r="BH508" i="2"/>
  <c r="BG508" i="2"/>
  <c r="BF508" i="2"/>
  <c r="BE508" i="2"/>
  <c r="BD508" i="2"/>
  <c r="BC508" i="2"/>
  <c r="BB508" i="2"/>
  <c r="BA508" i="2"/>
  <c r="AZ508" i="2"/>
  <c r="AY508" i="2"/>
  <c r="AX508" i="2"/>
  <c r="AW508" i="2"/>
  <c r="AV508" i="2"/>
  <c r="AU508" i="2"/>
  <c r="AT508" i="2"/>
  <c r="AS508" i="2"/>
  <c r="AR508" i="2"/>
  <c r="AQ508" i="2"/>
  <c r="AP508" i="2"/>
  <c r="AO508" i="2"/>
  <c r="AN508" i="2"/>
  <c r="AM508" i="2"/>
  <c r="AL508" i="2"/>
  <c r="AK508" i="2"/>
  <c r="AJ508" i="2"/>
  <c r="AI508" i="2"/>
  <c r="AH508" i="2"/>
  <c r="AG508" i="2"/>
  <c r="AF508" i="2"/>
  <c r="AE508" i="2"/>
  <c r="AD508" i="2"/>
  <c r="AC508" i="2"/>
  <c r="AB508" i="2"/>
  <c r="AA508" i="2"/>
  <c r="N508" i="2"/>
  <c r="M508" i="2"/>
  <c r="L508" i="2"/>
  <c r="K508" i="2"/>
  <c r="H508" i="2"/>
  <c r="F508" i="2"/>
  <c r="E508" i="2"/>
  <c r="BM507" i="2"/>
  <c r="BL507" i="2"/>
  <c r="BK507" i="2"/>
  <c r="BJ507" i="2"/>
  <c r="BI507" i="2"/>
  <c r="BH507" i="2"/>
  <c r="BG507" i="2"/>
  <c r="BF507" i="2"/>
  <c r="BE507" i="2"/>
  <c r="BD507" i="2"/>
  <c r="BC507" i="2"/>
  <c r="BB507" i="2"/>
  <c r="BA507" i="2"/>
  <c r="AZ507" i="2"/>
  <c r="AY507" i="2"/>
  <c r="AX507" i="2"/>
  <c r="AW507" i="2"/>
  <c r="AV507" i="2"/>
  <c r="AU507" i="2"/>
  <c r="AT507" i="2"/>
  <c r="AS507" i="2"/>
  <c r="AR507" i="2"/>
  <c r="AQ507" i="2"/>
  <c r="AP507" i="2"/>
  <c r="AO507" i="2"/>
  <c r="AN507" i="2"/>
  <c r="AM507" i="2"/>
  <c r="AL507" i="2"/>
  <c r="AK507" i="2"/>
  <c r="AJ507" i="2"/>
  <c r="AI507" i="2"/>
  <c r="AH507" i="2"/>
  <c r="AG507" i="2"/>
  <c r="AF507" i="2"/>
  <c r="AE507" i="2"/>
  <c r="AD507" i="2"/>
  <c r="AC507" i="2"/>
  <c r="AB507" i="2"/>
  <c r="AA507" i="2"/>
  <c r="N507" i="2"/>
  <c r="M507" i="2"/>
  <c r="L507" i="2"/>
  <c r="K507" i="2"/>
  <c r="H507" i="2"/>
  <c r="F507" i="2"/>
  <c r="E507" i="2"/>
  <c r="BM506" i="2"/>
  <c r="BL506" i="2"/>
  <c r="BK506" i="2"/>
  <c r="BJ506" i="2"/>
  <c r="BI506" i="2"/>
  <c r="BH506" i="2"/>
  <c r="BG506" i="2"/>
  <c r="BF506" i="2"/>
  <c r="BE506" i="2"/>
  <c r="BD506" i="2"/>
  <c r="BC506" i="2"/>
  <c r="BB506" i="2"/>
  <c r="BA506" i="2"/>
  <c r="AZ506" i="2"/>
  <c r="AY506" i="2"/>
  <c r="AX506" i="2"/>
  <c r="AW506" i="2"/>
  <c r="AV506" i="2"/>
  <c r="AU506" i="2"/>
  <c r="AT506" i="2"/>
  <c r="AS506" i="2"/>
  <c r="AR506" i="2"/>
  <c r="AQ506" i="2"/>
  <c r="AP506" i="2"/>
  <c r="AO506" i="2"/>
  <c r="AN506" i="2"/>
  <c r="AM506" i="2"/>
  <c r="AL506" i="2"/>
  <c r="AK506" i="2"/>
  <c r="AJ506" i="2"/>
  <c r="AI506" i="2"/>
  <c r="AH506" i="2"/>
  <c r="AG506" i="2"/>
  <c r="AF506" i="2"/>
  <c r="AE506" i="2"/>
  <c r="AD506" i="2"/>
  <c r="AC506" i="2"/>
  <c r="AB506" i="2"/>
  <c r="AA506" i="2"/>
  <c r="N506" i="2"/>
  <c r="M506" i="2"/>
  <c r="L506" i="2"/>
  <c r="K506" i="2"/>
  <c r="H506" i="2"/>
  <c r="F506" i="2"/>
  <c r="E506" i="2"/>
  <c r="BM505" i="2"/>
  <c r="BL505" i="2"/>
  <c r="BK505" i="2"/>
  <c r="BJ505" i="2"/>
  <c r="BI505" i="2"/>
  <c r="BH505" i="2"/>
  <c r="BG505" i="2"/>
  <c r="BF505" i="2"/>
  <c r="BE505" i="2"/>
  <c r="BD505" i="2"/>
  <c r="BC505" i="2"/>
  <c r="BB505" i="2"/>
  <c r="BA505" i="2"/>
  <c r="AZ505" i="2"/>
  <c r="AY505" i="2"/>
  <c r="AX505" i="2"/>
  <c r="AW505" i="2"/>
  <c r="AV505" i="2"/>
  <c r="AU505" i="2"/>
  <c r="AT505" i="2"/>
  <c r="AS505" i="2"/>
  <c r="AR505" i="2"/>
  <c r="AQ505" i="2"/>
  <c r="AP505" i="2"/>
  <c r="AO505" i="2"/>
  <c r="AN505" i="2"/>
  <c r="AM505" i="2"/>
  <c r="AL505" i="2"/>
  <c r="AK505" i="2"/>
  <c r="AJ505" i="2"/>
  <c r="AI505" i="2"/>
  <c r="AH505" i="2"/>
  <c r="AG505" i="2"/>
  <c r="AF505" i="2"/>
  <c r="AE505" i="2"/>
  <c r="AD505" i="2"/>
  <c r="AC505" i="2"/>
  <c r="AB505" i="2"/>
  <c r="AA505" i="2"/>
  <c r="N505" i="2"/>
  <c r="M505" i="2"/>
  <c r="L505" i="2"/>
  <c r="K505" i="2"/>
  <c r="H505" i="2"/>
  <c r="F505" i="2"/>
  <c r="E505" i="2"/>
  <c r="BM504" i="2"/>
  <c r="BL504" i="2"/>
  <c r="BK504" i="2"/>
  <c r="BJ504" i="2"/>
  <c r="BI504" i="2"/>
  <c r="BH504" i="2"/>
  <c r="BG504" i="2"/>
  <c r="BF504" i="2"/>
  <c r="BE504" i="2"/>
  <c r="BD504" i="2"/>
  <c r="BC504" i="2"/>
  <c r="BB504" i="2"/>
  <c r="BA504" i="2"/>
  <c r="AZ504" i="2"/>
  <c r="AY504" i="2"/>
  <c r="AX504" i="2"/>
  <c r="AW504" i="2"/>
  <c r="AV504" i="2"/>
  <c r="AU504" i="2"/>
  <c r="AT504" i="2"/>
  <c r="AS504" i="2"/>
  <c r="AR504" i="2"/>
  <c r="AQ504" i="2"/>
  <c r="AP504" i="2"/>
  <c r="AO504" i="2"/>
  <c r="AN504" i="2"/>
  <c r="AM504" i="2"/>
  <c r="AL504" i="2"/>
  <c r="AK504" i="2"/>
  <c r="AJ504" i="2"/>
  <c r="AI504" i="2"/>
  <c r="AH504" i="2"/>
  <c r="AG504" i="2"/>
  <c r="AF504" i="2"/>
  <c r="AE504" i="2"/>
  <c r="AD504" i="2"/>
  <c r="AC504" i="2"/>
  <c r="AB504" i="2"/>
  <c r="AA504" i="2"/>
  <c r="N504" i="2"/>
  <c r="M504" i="2"/>
  <c r="L504" i="2"/>
  <c r="K504" i="2"/>
  <c r="H504" i="2"/>
  <c r="F504" i="2"/>
  <c r="E504" i="2"/>
  <c r="BM503" i="2"/>
  <c r="BL503" i="2"/>
  <c r="BK503" i="2"/>
  <c r="BJ503" i="2"/>
  <c r="BI503" i="2"/>
  <c r="BH503" i="2"/>
  <c r="BG503" i="2"/>
  <c r="BF503" i="2"/>
  <c r="BE503" i="2"/>
  <c r="BD503" i="2"/>
  <c r="BC503" i="2"/>
  <c r="BB503" i="2"/>
  <c r="BA503" i="2"/>
  <c r="AZ503" i="2"/>
  <c r="AY503" i="2"/>
  <c r="AX503" i="2"/>
  <c r="AW503" i="2"/>
  <c r="AV503" i="2"/>
  <c r="AU503" i="2"/>
  <c r="AT503" i="2"/>
  <c r="AS503" i="2"/>
  <c r="AR503" i="2"/>
  <c r="AQ503" i="2"/>
  <c r="AO503" i="2"/>
  <c r="AN503" i="2"/>
  <c r="AM503" i="2"/>
  <c r="AL503" i="2"/>
  <c r="AK503" i="2"/>
  <c r="AJ503" i="2"/>
  <c r="AI503" i="2"/>
  <c r="AH503" i="2"/>
  <c r="AG503" i="2"/>
  <c r="AF503" i="2"/>
  <c r="AE503" i="2"/>
  <c r="AD503" i="2"/>
  <c r="AC503" i="2"/>
  <c r="AB503" i="2"/>
  <c r="AA503" i="2"/>
  <c r="N503" i="2"/>
  <c r="M503" i="2"/>
  <c r="L503" i="2"/>
  <c r="H503" i="2"/>
  <c r="F503" i="2"/>
  <c r="E503" i="2"/>
  <c r="BM502" i="2"/>
  <c r="BL502" i="2"/>
  <c r="BK502" i="2"/>
  <c r="BJ502" i="2"/>
  <c r="BI502" i="2"/>
  <c r="BH502" i="2"/>
  <c r="BG502" i="2"/>
  <c r="BF502" i="2"/>
  <c r="BE502" i="2"/>
  <c r="BD502" i="2"/>
  <c r="BC502" i="2"/>
  <c r="BB502" i="2"/>
  <c r="BA502" i="2"/>
  <c r="AZ502" i="2"/>
  <c r="AY502" i="2"/>
  <c r="AX502" i="2"/>
  <c r="AW502" i="2"/>
  <c r="AV502" i="2"/>
  <c r="AU502" i="2"/>
  <c r="AT502" i="2"/>
  <c r="AS502" i="2"/>
  <c r="AR502" i="2"/>
  <c r="AQ502" i="2"/>
  <c r="AP502" i="2"/>
  <c r="AO502" i="2"/>
  <c r="AN502" i="2"/>
  <c r="AM502" i="2"/>
  <c r="AL502" i="2"/>
  <c r="AK502" i="2"/>
  <c r="AJ502" i="2"/>
  <c r="AI502" i="2"/>
  <c r="AH502" i="2"/>
  <c r="AG502" i="2"/>
  <c r="AF502" i="2"/>
  <c r="AE502" i="2"/>
  <c r="AD502" i="2"/>
  <c r="AC502" i="2"/>
  <c r="AB502" i="2"/>
  <c r="AA502" i="2"/>
  <c r="N502" i="2"/>
  <c r="M502" i="2"/>
  <c r="L502" i="2"/>
  <c r="K502" i="2"/>
  <c r="H502" i="2"/>
  <c r="F502" i="2"/>
  <c r="E502" i="2"/>
  <c r="BM501" i="2"/>
  <c r="BL501" i="2"/>
  <c r="BK501" i="2"/>
  <c r="BJ501" i="2"/>
  <c r="BI501" i="2"/>
  <c r="BH501" i="2"/>
  <c r="BG501" i="2"/>
  <c r="BF501" i="2"/>
  <c r="BE501" i="2"/>
  <c r="BD501" i="2"/>
  <c r="BC501" i="2"/>
  <c r="BB501" i="2"/>
  <c r="BA501" i="2"/>
  <c r="AZ501" i="2"/>
  <c r="AY501" i="2"/>
  <c r="AX501" i="2"/>
  <c r="AW501" i="2"/>
  <c r="AV501" i="2"/>
  <c r="AU501" i="2"/>
  <c r="AT501" i="2"/>
  <c r="AS501" i="2"/>
  <c r="AR501" i="2"/>
  <c r="AQ501" i="2"/>
  <c r="AP501" i="2"/>
  <c r="AO501" i="2"/>
  <c r="AN501" i="2"/>
  <c r="AM501" i="2"/>
  <c r="AL501" i="2"/>
  <c r="AK501" i="2"/>
  <c r="AJ501" i="2"/>
  <c r="AI501" i="2"/>
  <c r="AH501" i="2"/>
  <c r="AG501" i="2"/>
  <c r="AF501" i="2"/>
  <c r="AE501" i="2"/>
  <c r="AD501" i="2"/>
  <c r="AC501" i="2"/>
  <c r="AB501" i="2"/>
  <c r="AA501" i="2"/>
  <c r="N501" i="2"/>
  <c r="M501" i="2"/>
  <c r="L501" i="2"/>
  <c r="K501" i="2"/>
  <c r="H501" i="2"/>
  <c r="F501" i="2"/>
  <c r="E501" i="2"/>
  <c r="BM500" i="2"/>
  <c r="BL500" i="2"/>
  <c r="BK500" i="2"/>
  <c r="BJ500" i="2"/>
  <c r="BI500" i="2"/>
  <c r="BH500" i="2"/>
  <c r="BG500" i="2"/>
  <c r="BF500" i="2"/>
  <c r="BE500" i="2"/>
  <c r="BD500" i="2"/>
  <c r="BC500" i="2"/>
  <c r="BB500" i="2"/>
  <c r="BA500" i="2"/>
  <c r="AZ500" i="2"/>
  <c r="AY500" i="2"/>
  <c r="AX500" i="2"/>
  <c r="AW500" i="2"/>
  <c r="AV500" i="2"/>
  <c r="AU500" i="2"/>
  <c r="AT500" i="2"/>
  <c r="AS500" i="2"/>
  <c r="AR500" i="2"/>
  <c r="AQ500" i="2"/>
  <c r="AP500" i="2"/>
  <c r="AO500" i="2"/>
  <c r="AN500" i="2"/>
  <c r="AM500" i="2"/>
  <c r="AL500" i="2"/>
  <c r="AK500" i="2"/>
  <c r="AJ500" i="2"/>
  <c r="AI500" i="2"/>
  <c r="AH500" i="2"/>
  <c r="AG500" i="2"/>
  <c r="AF500" i="2"/>
  <c r="AE500" i="2"/>
  <c r="AD500" i="2"/>
  <c r="AC500" i="2"/>
  <c r="AB500" i="2"/>
  <c r="AA500" i="2"/>
  <c r="N500" i="2"/>
  <c r="M500" i="2"/>
  <c r="L500" i="2"/>
  <c r="K500" i="2"/>
  <c r="H500" i="2"/>
  <c r="F500" i="2"/>
  <c r="BM499" i="2"/>
  <c r="BL499" i="2"/>
  <c r="BK499" i="2"/>
  <c r="BJ499" i="2"/>
  <c r="BI499" i="2"/>
  <c r="BH499" i="2"/>
  <c r="BG499" i="2"/>
  <c r="BF499" i="2"/>
  <c r="BE499" i="2"/>
  <c r="BD499" i="2"/>
  <c r="BC499" i="2"/>
  <c r="BB499" i="2"/>
  <c r="BA499" i="2"/>
  <c r="AZ499" i="2"/>
  <c r="AY499" i="2"/>
  <c r="AX499" i="2"/>
  <c r="AW499" i="2"/>
  <c r="AV499" i="2"/>
  <c r="AU499" i="2"/>
  <c r="AT499" i="2"/>
  <c r="AS499" i="2"/>
  <c r="AR499" i="2"/>
  <c r="AQ499" i="2"/>
  <c r="AP499" i="2"/>
  <c r="AO499" i="2"/>
  <c r="AN499" i="2"/>
  <c r="AM499" i="2"/>
  <c r="AL499" i="2"/>
  <c r="AK499" i="2"/>
  <c r="AJ499" i="2"/>
  <c r="AI499" i="2"/>
  <c r="AH499" i="2"/>
  <c r="AG499" i="2"/>
  <c r="AF499" i="2"/>
  <c r="AE499" i="2"/>
  <c r="AD499" i="2"/>
  <c r="AC499" i="2"/>
  <c r="AB499" i="2"/>
  <c r="AA499" i="2"/>
  <c r="N499" i="2"/>
  <c r="M499" i="2"/>
  <c r="L499" i="2"/>
  <c r="K499" i="2"/>
  <c r="H499" i="2"/>
  <c r="F499" i="2"/>
  <c r="E499" i="2"/>
  <c r="BM498" i="2"/>
  <c r="BL498" i="2"/>
  <c r="BK498" i="2"/>
  <c r="BJ498" i="2"/>
  <c r="BI498" i="2"/>
  <c r="BH498" i="2"/>
  <c r="BG498" i="2"/>
  <c r="BF498" i="2"/>
  <c r="BE498" i="2"/>
  <c r="BD498" i="2"/>
  <c r="BC498" i="2"/>
  <c r="BB498" i="2"/>
  <c r="BA498" i="2"/>
  <c r="AZ498" i="2"/>
  <c r="AY498" i="2"/>
  <c r="AX498" i="2"/>
  <c r="AW498" i="2"/>
  <c r="AV498" i="2"/>
  <c r="AU498" i="2"/>
  <c r="AT498" i="2"/>
  <c r="AS498" i="2"/>
  <c r="AR498" i="2"/>
  <c r="AQ498" i="2"/>
  <c r="AP498" i="2"/>
  <c r="AO498" i="2"/>
  <c r="AN498" i="2"/>
  <c r="AM498" i="2"/>
  <c r="AL498" i="2"/>
  <c r="AK498" i="2"/>
  <c r="AJ498" i="2"/>
  <c r="AI498" i="2"/>
  <c r="AH498" i="2"/>
  <c r="AG498" i="2"/>
  <c r="AF498" i="2"/>
  <c r="AE498" i="2"/>
  <c r="AD498" i="2"/>
  <c r="AC498" i="2"/>
  <c r="AB498" i="2"/>
  <c r="AA498" i="2"/>
  <c r="N498" i="2"/>
  <c r="M498" i="2"/>
  <c r="L498" i="2"/>
  <c r="K498" i="2"/>
  <c r="H498" i="2"/>
  <c r="F498" i="2"/>
  <c r="E498" i="2"/>
  <c r="BM497" i="2"/>
  <c r="BL497" i="2"/>
  <c r="BK497" i="2"/>
  <c r="BJ497" i="2"/>
  <c r="BI497" i="2"/>
  <c r="BH497" i="2"/>
  <c r="BG497" i="2"/>
  <c r="BF497" i="2"/>
  <c r="BE497" i="2"/>
  <c r="BD497" i="2"/>
  <c r="BC497" i="2"/>
  <c r="BB497" i="2"/>
  <c r="BA497" i="2"/>
  <c r="AZ497" i="2"/>
  <c r="AY497" i="2"/>
  <c r="AX497" i="2"/>
  <c r="AW497" i="2"/>
  <c r="AV497" i="2"/>
  <c r="AU497" i="2"/>
  <c r="AT497" i="2"/>
  <c r="AS497" i="2"/>
  <c r="AR497" i="2"/>
  <c r="AQ497" i="2"/>
  <c r="AP497" i="2"/>
  <c r="AO497" i="2"/>
  <c r="AN497" i="2"/>
  <c r="AM497" i="2"/>
  <c r="AL497" i="2"/>
  <c r="AK497" i="2"/>
  <c r="AJ497" i="2"/>
  <c r="AI497" i="2"/>
  <c r="AH497" i="2"/>
  <c r="AG497" i="2"/>
  <c r="AF497" i="2"/>
  <c r="AE497" i="2"/>
  <c r="AD497" i="2"/>
  <c r="AC497" i="2"/>
  <c r="AB497" i="2"/>
  <c r="AA497" i="2"/>
  <c r="N497" i="2"/>
  <c r="M497" i="2"/>
  <c r="L497" i="2"/>
  <c r="K497" i="2"/>
  <c r="H497" i="2"/>
  <c r="F497" i="2"/>
  <c r="E497" i="2"/>
  <c r="BM496" i="2"/>
  <c r="BL496" i="2"/>
  <c r="BK496" i="2"/>
  <c r="BJ496" i="2"/>
  <c r="BI496" i="2"/>
  <c r="BH496" i="2"/>
  <c r="BG496" i="2"/>
  <c r="BF496" i="2"/>
  <c r="BE496" i="2"/>
  <c r="BD496" i="2"/>
  <c r="BC496" i="2"/>
  <c r="BB496" i="2"/>
  <c r="BA496" i="2"/>
  <c r="AZ496" i="2"/>
  <c r="AY496" i="2"/>
  <c r="AX496" i="2"/>
  <c r="AW496" i="2"/>
  <c r="AV496" i="2"/>
  <c r="AU496" i="2"/>
  <c r="AT496" i="2"/>
  <c r="AS496" i="2"/>
  <c r="AR496" i="2"/>
  <c r="AQ496" i="2"/>
  <c r="AP496" i="2"/>
  <c r="AO496" i="2"/>
  <c r="AN496" i="2"/>
  <c r="AM496" i="2"/>
  <c r="AL496" i="2"/>
  <c r="AK496" i="2"/>
  <c r="AJ496" i="2"/>
  <c r="AI496" i="2"/>
  <c r="AH496" i="2"/>
  <c r="AG496" i="2"/>
  <c r="AF496" i="2"/>
  <c r="AE496" i="2"/>
  <c r="AD496" i="2"/>
  <c r="AC496" i="2"/>
  <c r="AB496" i="2"/>
  <c r="AA496" i="2"/>
  <c r="N496" i="2"/>
  <c r="M496" i="2"/>
  <c r="L496" i="2"/>
  <c r="K496" i="2"/>
  <c r="H496" i="2"/>
  <c r="F496" i="2"/>
  <c r="E496" i="2"/>
  <c r="BM495" i="2"/>
  <c r="BL495" i="2"/>
  <c r="BK495" i="2"/>
  <c r="BJ495" i="2"/>
  <c r="BI495" i="2"/>
  <c r="BH495" i="2"/>
  <c r="BG495" i="2"/>
  <c r="BF495" i="2"/>
  <c r="BE495" i="2"/>
  <c r="BD495" i="2"/>
  <c r="BC495" i="2"/>
  <c r="BB495" i="2"/>
  <c r="BA495" i="2"/>
  <c r="AZ495" i="2"/>
  <c r="AY495" i="2"/>
  <c r="AX495" i="2"/>
  <c r="AW495" i="2"/>
  <c r="AV495" i="2"/>
  <c r="AU495" i="2"/>
  <c r="AT495" i="2"/>
  <c r="AS495" i="2"/>
  <c r="AR495" i="2"/>
  <c r="AQ495" i="2"/>
  <c r="AP495" i="2"/>
  <c r="AO495" i="2"/>
  <c r="AN495" i="2"/>
  <c r="AM495" i="2"/>
  <c r="AL495" i="2"/>
  <c r="AJ495" i="2"/>
  <c r="AI495" i="2"/>
  <c r="AH495" i="2"/>
  <c r="AG495" i="2"/>
  <c r="AF495" i="2"/>
  <c r="AE495" i="2"/>
  <c r="AD495" i="2"/>
  <c r="AC495" i="2"/>
  <c r="AB495" i="2"/>
  <c r="AA495" i="2"/>
  <c r="N495" i="2"/>
  <c r="M495" i="2"/>
  <c r="L495" i="2"/>
  <c r="K495" i="2"/>
  <c r="H495" i="2"/>
  <c r="F495" i="2"/>
  <c r="E495" i="2"/>
  <c r="BM494" i="2"/>
  <c r="BL494" i="2"/>
  <c r="BK494" i="2"/>
  <c r="BJ494" i="2"/>
  <c r="BI494" i="2"/>
  <c r="BH494" i="2"/>
  <c r="BG494" i="2"/>
  <c r="BF494" i="2"/>
  <c r="BE494" i="2"/>
  <c r="BD494" i="2"/>
  <c r="BC494" i="2"/>
  <c r="BB494" i="2"/>
  <c r="BA494" i="2"/>
  <c r="AZ494" i="2"/>
  <c r="AY494" i="2"/>
  <c r="AX494" i="2"/>
  <c r="AW494" i="2"/>
  <c r="AV494" i="2"/>
  <c r="AU494" i="2"/>
  <c r="AT494" i="2"/>
  <c r="AS494" i="2"/>
  <c r="AR494" i="2"/>
  <c r="AO494" i="2"/>
  <c r="AN494" i="2"/>
  <c r="AM494" i="2"/>
  <c r="AL494" i="2"/>
  <c r="AJ494" i="2"/>
  <c r="AI494" i="2"/>
  <c r="AH494" i="2"/>
  <c r="AG494" i="2"/>
  <c r="AF494" i="2"/>
  <c r="AD494" i="2"/>
  <c r="AC494" i="2"/>
  <c r="AA494" i="2"/>
  <c r="N494" i="2"/>
  <c r="M494" i="2"/>
  <c r="L494" i="2"/>
  <c r="H494" i="2"/>
  <c r="F494" i="2"/>
  <c r="E494" i="2"/>
  <c r="BM493" i="2"/>
  <c r="BL493" i="2"/>
  <c r="BK493" i="2"/>
  <c r="BJ493" i="2"/>
  <c r="BI493" i="2"/>
  <c r="BH493" i="2"/>
  <c r="BG493" i="2"/>
  <c r="BF493" i="2"/>
  <c r="BE493" i="2"/>
  <c r="BD493" i="2"/>
  <c r="BC493" i="2"/>
  <c r="BB493" i="2"/>
  <c r="BA493" i="2"/>
  <c r="AZ493" i="2"/>
  <c r="AY493" i="2"/>
  <c r="AX493" i="2"/>
  <c r="AW493" i="2"/>
  <c r="AV493" i="2"/>
  <c r="AU493" i="2"/>
  <c r="AT493" i="2"/>
  <c r="AS493" i="2"/>
  <c r="AR493" i="2"/>
  <c r="AQ493" i="2"/>
  <c r="AP493" i="2"/>
  <c r="AO493" i="2"/>
  <c r="AN493" i="2"/>
  <c r="AM493" i="2"/>
  <c r="AL493" i="2"/>
  <c r="AK493" i="2"/>
  <c r="AJ493" i="2"/>
  <c r="AI493" i="2"/>
  <c r="AH493" i="2"/>
  <c r="AG493" i="2"/>
  <c r="AF493" i="2"/>
  <c r="AE493" i="2"/>
  <c r="AD493" i="2"/>
  <c r="AC493" i="2"/>
  <c r="AB493" i="2"/>
  <c r="AA493" i="2"/>
  <c r="N493" i="2"/>
  <c r="M493" i="2"/>
  <c r="L493" i="2"/>
  <c r="K493" i="2"/>
  <c r="H493" i="2"/>
  <c r="F493" i="2"/>
  <c r="E493" i="2"/>
  <c r="BM492" i="2"/>
  <c r="BL492" i="2"/>
  <c r="BK492" i="2"/>
  <c r="BJ492" i="2"/>
  <c r="BI492" i="2"/>
  <c r="BH492" i="2"/>
  <c r="BG492" i="2"/>
  <c r="BF492" i="2"/>
  <c r="BE492" i="2"/>
  <c r="BD492" i="2"/>
  <c r="BC492" i="2"/>
  <c r="BB492" i="2"/>
  <c r="BA492" i="2"/>
  <c r="AZ492" i="2"/>
  <c r="AY492" i="2"/>
  <c r="AX492" i="2"/>
  <c r="AW492" i="2"/>
  <c r="AV492" i="2"/>
  <c r="AU492" i="2"/>
  <c r="AT492" i="2"/>
  <c r="AS492" i="2"/>
  <c r="AR492" i="2"/>
  <c r="AQ492" i="2"/>
  <c r="AP492" i="2"/>
  <c r="AO492" i="2"/>
  <c r="AN492" i="2"/>
  <c r="AM492" i="2"/>
  <c r="AL492" i="2"/>
  <c r="AK492" i="2"/>
  <c r="AJ492" i="2"/>
  <c r="AI492" i="2"/>
  <c r="AH492" i="2"/>
  <c r="AG492" i="2"/>
  <c r="AF492" i="2"/>
  <c r="AE492" i="2"/>
  <c r="AD492" i="2"/>
  <c r="AC492" i="2"/>
  <c r="AB492" i="2"/>
  <c r="AA492" i="2"/>
  <c r="N492" i="2"/>
  <c r="M492" i="2"/>
  <c r="L492" i="2"/>
  <c r="K492" i="2"/>
  <c r="H492" i="2"/>
  <c r="F492" i="2"/>
  <c r="E492" i="2"/>
  <c r="BM491" i="2"/>
  <c r="BL491" i="2"/>
  <c r="BK491" i="2"/>
  <c r="BJ491" i="2"/>
  <c r="BI491" i="2"/>
  <c r="BH491" i="2"/>
  <c r="BG491" i="2"/>
  <c r="BF491" i="2"/>
  <c r="BE491" i="2"/>
  <c r="BD491" i="2"/>
  <c r="BC491" i="2"/>
  <c r="BB491" i="2"/>
  <c r="BA491" i="2"/>
  <c r="AZ491" i="2"/>
  <c r="AY491" i="2"/>
  <c r="AX491" i="2"/>
  <c r="AW491" i="2"/>
  <c r="AV491" i="2"/>
  <c r="AU491" i="2"/>
  <c r="AT491" i="2"/>
  <c r="AS491" i="2"/>
  <c r="AR491" i="2"/>
  <c r="AO491" i="2"/>
  <c r="AN491" i="2"/>
  <c r="AM491" i="2"/>
  <c r="AL491" i="2"/>
  <c r="AK491" i="2"/>
  <c r="AJ491" i="2"/>
  <c r="AI491" i="2"/>
  <c r="AH491" i="2"/>
  <c r="AG491" i="2"/>
  <c r="AF491" i="2"/>
  <c r="AD491" i="2"/>
  <c r="AC491" i="2"/>
  <c r="AB491" i="2"/>
  <c r="AA491" i="2"/>
  <c r="N491" i="2"/>
  <c r="M491" i="2"/>
  <c r="L491" i="2"/>
  <c r="K491" i="2"/>
  <c r="H491" i="2"/>
  <c r="F491" i="2"/>
  <c r="E491" i="2"/>
  <c r="BM490" i="2"/>
  <c r="BL490" i="2"/>
  <c r="BK490" i="2"/>
  <c r="BJ490" i="2"/>
  <c r="BI490" i="2"/>
  <c r="BH490" i="2"/>
  <c r="BG490" i="2"/>
  <c r="BF490" i="2"/>
  <c r="BE490" i="2"/>
  <c r="BD490" i="2"/>
  <c r="BC490" i="2"/>
  <c r="BB490" i="2"/>
  <c r="BA490" i="2"/>
  <c r="AZ490" i="2"/>
  <c r="AY490" i="2"/>
  <c r="AX490" i="2"/>
  <c r="AW490" i="2"/>
  <c r="AV490" i="2"/>
  <c r="AU490" i="2"/>
  <c r="AT490" i="2"/>
  <c r="AS490" i="2"/>
  <c r="AR490" i="2"/>
  <c r="AO490" i="2"/>
  <c r="AM490" i="2"/>
  <c r="AL490" i="2"/>
  <c r="AK490" i="2"/>
  <c r="AJ490" i="2"/>
  <c r="AI490" i="2"/>
  <c r="AH490" i="2"/>
  <c r="AG490" i="2"/>
  <c r="AF490" i="2"/>
  <c r="AE490" i="2"/>
  <c r="AD490" i="2"/>
  <c r="AC490" i="2"/>
  <c r="AA490" i="2"/>
  <c r="N490" i="2"/>
  <c r="M490" i="2"/>
  <c r="L490" i="2"/>
  <c r="H490" i="2"/>
  <c r="F490" i="2"/>
  <c r="E490" i="2"/>
  <c r="BM489" i="2"/>
  <c r="BL489" i="2"/>
  <c r="BK489" i="2"/>
  <c r="BJ489" i="2"/>
  <c r="BI489" i="2"/>
  <c r="BH489" i="2"/>
  <c r="BG489" i="2"/>
  <c r="BF489" i="2"/>
  <c r="BE489" i="2"/>
  <c r="BD489" i="2"/>
  <c r="BC489" i="2"/>
  <c r="BB489" i="2"/>
  <c r="BA489" i="2"/>
  <c r="AZ489" i="2"/>
  <c r="AY489" i="2"/>
  <c r="AX489" i="2"/>
  <c r="AW489" i="2"/>
  <c r="AV489" i="2"/>
  <c r="AU489" i="2"/>
  <c r="AT489" i="2"/>
  <c r="AS489" i="2"/>
  <c r="AR489" i="2"/>
  <c r="AQ489" i="2"/>
  <c r="AP489" i="2"/>
  <c r="AO489" i="2"/>
  <c r="AN489" i="2"/>
  <c r="AM489" i="2"/>
  <c r="AL489" i="2"/>
  <c r="AK489" i="2"/>
  <c r="AJ489" i="2"/>
  <c r="AI489" i="2"/>
  <c r="AH489" i="2"/>
  <c r="AG489" i="2"/>
  <c r="AF489" i="2"/>
  <c r="AE489" i="2"/>
  <c r="AD489" i="2"/>
  <c r="AC489" i="2"/>
  <c r="AB489" i="2"/>
  <c r="AA489" i="2"/>
  <c r="N489" i="2"/>
  <c r="M489" i="2"/>
  <c r="L489" i="2"/>
  <c r="K489" i="2"/>
  <c r="H489" i="2"/>
  <c r="F489" i="2"/>
  <c r="E489" i="2"/>
  <c r="BM488" i="2"/>
  <c r="BL488" i="2"/>
  <c r="BK488" i="2"/>
  <c r="BJ488" i="2"/>
  <c r="BI488" i="2"/>
  <c r="BH488" i="2"/>
  <c r="BG488" i="2"/>
  <c r="BF488" i="2"/>
  <c r="BE488" i="2"/>
  <c r="BD488" i="2"/>
  <c r="BC488" i="2"/>
  <c r="BB488" i="2"/>
  <c r="BA488" i="2"/>
  <c r="AZ488" i="2"/>
  <c r="AY488" i="2"/>
  <c r="AX488" i="2"/>
  <c r="AW488" i="2"/>
  <c r="AV488" i="2"/>
  <c r="AU488" i="2"/>
  <c r="AT488" i="2"/>
  <c r="AS488" i="2"/>
  <c r="AR488" i="2"/>
  <c r="AQ488" i="2"/>
  <c r="AP488" i="2"/>
  <c r="AO488" i="2"/>
  <c r="AN488" i="2"/>
  <c r="AM488" i="2"/>
  <c r="AK488" i="2"/>
  <c r="AJ488" i="2"/>
  <c r="AI488" i="2"/>
  <c r="AH488" i="2"/>
  <c r="AG488" i="2"/>
  <c r="AF488" i="2"/>
  <c r="AE488" i="2"/>
  <c r="AD488" i="2"/>
  <c r="AC488" i="2"/>
  <c r="AB488" i="2"/>
  <c r="AA488" i="2"/>
  <c r="M488" i="2"/>
  <c r="L488" i="2"/>
  <c r="K488" i="2"/>
  <c r="H488" i="2"/>
  <c r="F488" i="2"/>
  <c r="E488" i="2"/>
  <c r="BM487" i="2"/>
  <c r="BL487" i="2"/>
  <c r="BK487" i="2"/>
  <c r="BJ487" i="2"/>
  <c r="BI487" i="2"/>
  <c r="BH487" i="2"/>
  <c r="BG487" i="2"/>
  <c r="BF487" i="2"/>
  <c r="BE487" i="2"/>
  <c r="BD487" i="2"/>
  <c r="BC487" i="2"/>
  <c r="BB487" i="2"/>
  <c r="BA487" i="2"/>
  <c r="AZ487" i="2"/>
  <c r="AY487" i="2"/>
  <c r="AX487" i="2"/>
  <c r="AW487" i="2"/>
  <c r="AV487" i="2"/>
  <c r="AU487" i="2"/>
  <c r="AT487" i="2"/>
  <c r="AS487" i="2"/>
  <c r="AR487" i="2"/>
  <c r="AQ487" i="2"/>
  <c r="AO487" i="2"/>
  <c r="AN487" i="2"/>
  <c r="AM487" i="2"/>
  <c r="AL487" i="2"/>
  <c r="AK487" i="2"/>
  <c r="AJ487" i="2"/>
  <c r="AI487" i="2"/>
  <c r="AH487" i="2"/>
  <c r="AG487" i="2"/>
  <c r="AF487" i="2"/>
  <c r="AE487" i="2"/>
  <c r="AD487" i="2"/>
  <c r="AC487" i="2"/>
  <c r="AB487" i="2"/>
  <c r="AA487" i="2"/>
  <c r="N487" i="2"/>
  <c r="M487" i="2"/>
  <c r="L487" i="2"/>
  <c r="K487" i="2"/>
  <c r="H487" i="2"/>
  <c r="F487" i="2"/>
  <c r="E487" i="2"/>
  <c r="BM486" i="2"/>
  <c r="BL486" i="2"/>
  <c r="BK486" i="2"/>
  <c r="BJ486" i="2"/>
  <c r="BI486" i="2"/>
  <c r="BH486" i="2"/>
  <c r="BG486" i="2"/>
  <c r="BF486" i="2"/>
  <c r="BE486" i="2"/>
  <c r="BD486" i="2"/>
  <c r="BC486" i="2"/>
  <c r="BB486" i="2"/>
  <c r="BA486" i="2"/>
  <c r="AZ486" i="2"/>
  <c r="AY486" i="2"/>
  <c r="AX486" i="2"/>
  <c r="AW486" i="2"/>
  <c r="AV486" i="2"/>
  <c r="AU486" i="2"/>
  <c r="AT486" i="2"/>
  <c r="AS486" i="2"/>
  <c r="AR486" i="2"/>
  <c r="AQ486" i="2"/>
  <c r="AP486" i="2"/>
  <c r="AO486" i="2"/>
  <c r="AN486" i="2"/>
  <c r="AM486" i="2"/>
  <c r="AL486" i="2"/>
  <c r="AK486" i="2"/>
  <c r="AJ486" i="2"/>
  <c r="AI486" i="2"/>
  <c r="AH486" i="2"/>
  <c r="AG486" i="2"/>
  <c r="AF486" i="2"/>
  <c r="AE486" i="2"/>
  <c r="AD486" i="2"/>
  <c r="AC486" i="2"/>
  <c r="AB486" i="2"/>
  <c r="AA486" i="2"/>
  <c r="N486" i="2"/>
  <c r="M486" i="2"/>
  <c r="L486" i="2"/>
  <c r="H486" i="2"/>
  <c r="F486" i="2"/>
  <c r="E486" i="2"/>
  <c r="BM485" i="2"/>
  <c r="BL485" i="2"/>
  <c r="BK485" i="2"/>
  <c r="BJ485" i="2"/>
  <c r="BI485" i="2"/>
  <c r="BH485" i="2"/>
  <c r="BG485" i="2"/>
  <c r="BF485" i="2"/>
  <c r="BE485" i="2"/>
  <c r="BD485" i="2"/>
  <c r="BC485" i="2"/>
  <c r="BB485" i="2"/>
  <c r="BA485" i="2"/>
  <c r="AZ485" i="2"/>
  <c r="AY485" i="2"/>
  <c r="AX485" i="2"/>
  <c r="AW485" i="2"/>
  <c r="AV485" i="2"/>
  <c r="AU485" i="2"/>
  <c r="AT485" i="2"/>
  <c r="AS485" i="2"/>
  <c r="AR485" i="2"/>
  <c r="AQ485" i="2"/>
  <c r="AP485" i="2"/>
  <c r="AO485" i="2"/>
  <c r="AN485" i="2"/>
  <c r="AM485" i="2"/>
  <c r="AL485" i="2"/>
  <c r="AK485" i="2"/>
  <c r="AJ485" i="2"/>
  <c r="AI485" i="2"/>
  <c r="AH485" i="2"/>
  <c r="AG485" i="2"/>
  <c r="AF485" i="2"/>
  <c r="AE485" i="2"/>
  <c r="AD485" i="2"/>
  <c r="AC485" i="2"/>
  <c r="AB485" i="2"/>
  <c r="AA485" i="2"/>
  <c r="M485" i="2"/>
  <c r="L485" i="2"/>
  <c r="K485" i="2"/>
  <c r="H485" i="2"/>
  <c r="F485" i="2"/>
  <c r="E485" i="2"/>
  <c r="BM484" i="2"/>
  <c r="BL484" i="2"/>
  <c r="BK484" i="2"/>
  <c r="BJ484" i="2"/>
  <c r="BI484" i="2"/>
  <c r="BH484" i="2"/>
  <c r="BG484" i="2"/>
  <c r="BF484" i="2"/>
  <c r="BE484" i="2"/>
  <c r="BD484" i="2"/>
  <c r="BC484" i="2"/>
  <c r="BB484" i="2"/>
  <c r="BA484" i="2"/>
  <c r="AZ484" i="2"/>
  <c r="AY484" i="2"/>
  <c r="AX484" i="2"/>
  <c r="AW484" i="2"/>
  <c r="AV484" i="2"/>
  <c r="AU484" i="2"/>
  <c r="AT484" i="2"/>
  <c r="AS484" i="2"/>
  <c r="AQ484" i="2"/>
  <c r="AO484" i="2"/>
  <c r="AN484" i="2"/>
  <c r="AM484" i="2"/>
  <c r="AL484" i="2"/>
  <c r="AK484" i="2"/>
  <c r="AI484" i="2"/>
  <c r="AH484" i="2"/>
  <c r="AG484" i="2"/>
  <c r="AF484" i="2"/>
  <c r="AE484" i="2"/>
  <c r="AD484" i="2"/>
  <c r="AC484" i="2"/>
  <c r="AB484" i="2"/>
  <c r="AA484" i="2"/>
  <c r="M484" i="2"/>
  <c r="L484" i="2"/>
  <c r="H484" i="2"/>
  <c r="F484" i="2"/>
  <c r="E484" i="2"/>
  <c r="BM483" i="2"/>
  <c r="BL483" i="2"/>
  <c r="BK483" i="2"/>
  <c r="BJ483" i="2"/>
  <c r="BI483" i="2"/>
  <c r="BH483" i="2"/>
  <c r="BG483" i="2"/>
  <c r="BF483" i="2"/>
  <c r="BE483" i="2"/>
  <c r="BD483" i="2"/>
  <c r="BC483" i="2"/>
  <c r="BB483" i="2"/>
  <c r="BA483" i="2"/>
  <c r="AZ483" i="2"/>
  <c r="AY483" i="2"/>
  <c r="AX483" i="2"/>
  <c r="AW483" i="2"/>
  <c r="AV483" i="2"/>
  <c r="AU483" i="2"/>
  <c r="AT483" i="2"/>
  <c r="AS483" i="2"/>
  <c r="AP483" i="2"/>
  <c r="AN483" i="2"/>
  <c r="AM483" i="2"/>
  <c r="AL483" i="2"/>
  <c r="AJ483" i="2"/>
  <c r="AI483" i="2"/>
  <c r="AG483" i="2"/>
  <c r="AF483" i="2"/>
  <c r="AE483" i="2"/>
  <c r="AD483" i="2"/>
  <c r="AC483" i="2"/>
  <c r="AB483" i="2"/>
  <c r="AA483" i="2"/>
  <c r="N483" i="2"/>
  <c r="M483" i="2"/>
  <c r="L483" i="2"/>
  <c r="K483" i="2"/>
  <c r="H483" i="2"/>
  <c r="F483" i="2"/>
  <c r="E483" i="2"/>
  <c r="BM482" i="2"/>
  <c r="BL482" i="2"/>
  <c r="BK482" i="2"/>
  <c r="BJ482" i="2"/>
  <c r="BI482" i="2"/>
  <c r="BH482" i="2"/>
  <c r="BG482" i="2"/>
  <c r="BF482" i="2"/>
  <c r="BE482" i="2"/>
  <c r="BD482" i="2"/>
  <c r="BC482" i="2"/>
  <c r="BB482" i="2"/>
  <c r="BA482" i="2"/>
  <c r="AZ482" i="2"/>
  <c r="AY482" i="2"/>
  <c r="AX482" i="2"/>
  <c r="AW482" i="2"/>
  <c r="AV482" i="2"/>
  <c r="AU482" i="2"/>
  <c r="AT482" i="2"/>
  <c r="AS482" i="2"/>
  <c r="AR482" i="2"/>
  <c r="AQ482" i="2"/>
  <c r="AP482" i="2"/>
  <c r="AO482" i="2"/>
  <c r="AN482" i="2"/>
  <c r="AM482" i="2"/>
  <c r="AL482" i="2"/>
  <c r="AK482" i="2"/>
  <c r="AJ482" i="2"/>
  <c r="AI482" i="2"/>
  <c r="AH482" i="2"/>
  <c r="AG482" i="2"/>
  <c r="AF482" i="2"/>
  <c r="AE482" i="2"/>
  <c r="AD482" i="2"/>
  <c r="AC482" i="2"/>
  <c r="AB482" i="2"/>
  <c r="AA482" i="2"/>
  <c r="N482" i="2"/>
  <c r="M482" i="2"/>
  <c r="L482" i="2"/>
  <c r="K482" i="2"/>
  <c r="H482" i="2"/>
  <c r="F482" i="2"/>
  <c r="E482" i="2"/>
  <c r="BM481" i="2"/>
  <c r="BL481" i="2"/>
  <c r="BK481" i="2"/>
  <c r="BJ481" i="2"/>
  <c r="BI481" i="2"/>
  <c r="BH481" i="2"/>
  <c r="BG481" i="2"/>
  <c r="BF481" i="2"/>
  <c r="BE481" i="2"/>
  <c r="BD481" i="2"/>
  <c r="BC481" i="2"/>
  <c r="BB481" i="2"/>
  <c r="BA481" i="2"/>
  <c r="AZ481" i="2"/>
  <c r="AY481" i="2"/>
  <c r="AX481" i="2"/>
  <c r="AW481" i="2"/>
  <c r="AV481" i="2"/>
  <c r="AU481" i="2"/>
  <c r="AT481" i="2"/>
  <c r="AS481" i="2"/>
  <c r="AR481" i="2"/>
  <c r="AQ481" i="2"/>
  <c r="AP481" i="2"/>
  <c r="AO481" i="2"/>
  <c r="AN481" i="2"/>
  <c r="AM481" i="2"/>
  <c r="AL481" i="2"/>
  <c r="AK481" i="2"/>
  <c r="AJ481" i="2"/>
  <c r="AI481" i="2"/>
  <c r="AH481" i="2"/>
  <c r="AG481" i="2"/>
  <c r="AF481" i="2"/>
  <c r="AE481" i="2"/>
  <c r="AD481" i="2"/>
  <c r="AC481" i="2"/>
  <c r="AB481" i="2"/>
  <c r="AA481" i="2"/>
  <c r="N481" i="2"/>
  <c r="M481" i="2"/>
  <c r="L481" i="2"/>
  <c r="K481" i="2"/>
  <c r="H481" i="2"/>
  <c r="F481" i="2"/>
  <c r="E481" i="2"/>
  <c r="BM480" i="2"/>
  <c r="BL480" i="2"/>
  <c r="BK480" i="2"/>
  <c r="BJ480" i="2"/>
  <c r="BI480" i="2"/>
  <c r="BH480" i="2"/>
  <c r="BG480" i="2"/>
  <c r="BF480" i="2"/>
  <c r="BE480" i="2"/>
  <c r="BD480" i="2"/>
  <c r="BC480" i="2"/>
  <c r="BB480" i="2"/>
  <c r="BA480" i="2"/>
  <c r="AZ480" i="2"/>
  <c r="AY480" i="2"/>
  <c r="AX480" i="2"/>
  <c r="AW480" i="2"/>
  <c r="AV480" i="2"/>
  <c r="AU480" i="2"/>
  <c r="AT480" i="2"/>
  <c r="AS480" i="2"/>
  <c r="AR480" i="2"/>
  <c r="AQ480" i="2"/>
  <c r="AP480" i="2"/>
  <c r="AO480" i="2"/>
  <c r="AN480" i="2"/>
  <c r="AM480" i="2"/>
  <c r="AL480" i="2"/>
  <c r="AK480" i="2"/>
  <c r="AJ480" i="2"/>
  <c r="AI480" i="2"/>
  <c r="AH480" i="2"/>
  <c r="AG480" i="2"/>
  <c r="AF480" i="2"/>
  <c r="AE480" i="2"/>
  <c r="AD480" i="2"/>
  <c r="AC480" i="2"/>
  <c r="AB480" i="2"/>
  <c r="AA480" i="2"/>
  <c r="N480" i="2"/>
  <c r="M480" i="2"/>
  <c r="L480" i="2"/>
  <c r="K480" i="2"/>
  <c r="H480" i="2"/>
  <c r="F480" i="2"/>
  <c r="E480" i="2"/>
  <c r="BM479" i="2"/>
  <c r="BL479" i="2"/>
  <c r="BK479" i="2"/>
  <c r="BJ479" i="2"/>
  <c r="BI479" i="2"/>
  <c r="BH479" i="2"/>
  <c r="BG479" i="2"/>
  <c r="BF479" i="2"/>
  <c r="BE479" i="2"/>
  <c r="BD479" i="2"/>
  <c r="BC479" i="2"/>
  <c r="BB479" i="2"/>
  <c r="BA479" i="2"/>
  <c r="AZ479" i="2"/>
  <c r="AY479" i="2"/>
  <c r="AX479" i="2"/>
  <c r="AW479" i="2"/>
  <c r="AV479" i="2"/>
  <c r="AU479" i="2"/>
  <c r="AT479" i="2"/>
  <c r="AS479" i="2"/>
  <c r="AR479" i="2"/>
  <c r="AQ479" i="2"/>
  <c r="AP479" i="2"/>
  <c r="AO479" i="2"/>
  <c r="AN479" i="2"/>
  <c r="AM479" i="2"/>
  <c r="AL479" i="2"/>
  <c r="AK479" i="2"/>
  <c r="AJ479" i="2"/>
  <c r="AI479" i="2"/>
  <c r="AH479" i="2"/>
  <c r="AG479" i="2"/>
  <c r="AF479" i="2"/>
  <c r="AE479" i="2"/>
  <c r="AD479" i="2"/>
  <c r="AC479" i="2"/>
  <c r="AB479" i="2"/>
  <c r="AA479" i="2"/>
  <c r="N479" i="2"/>
  <c r="M479" i="2"/>
  <c r="L479" i="2"/>
  <c r="K479" i="2"/>
  <c r="H479" i="2"/>
  <c r="F479" i="2"/>
  <c r="BM478" i="2"/>
  <c r="BL478" i="2"/>
  <c r="BK478" i="2"/>
  <c r="BJ478" i="2"/>
  <c r="BI478" i="2"/>
  <c r="BH478" i="2"/>
  <c r="BG478" i="2"/>
  <c r="BF478" i="2"/>
  <c r="BE478" i="2"/>
  <c r="BD478" i="2"/>
  <c r="BC478" i="2"/>
  <c r="BB478" i="2"/>
  <c r="BA478" i="2"/>
  <c r="AZ478" i="2"/>
  <c r="AY478" i="2"/>
  <c r="AX478" i="2"/>
  <c r="AW478" i="2"/>
  <c r="AV478" i="2"/>
  <c r="AU478" i="2"/>
  <c r="AT478" i="2"/>
  <c r="AS478" i="2"/>
  <c r="AR478" i="2"/>
  <c r="AQ478" i="2"/>
  <c r="AP478" i="2"/>
  <c r="AO478" i="2"/>
  <c r="AN478" i="2"/>
  <c r="AM478" i="2"/>
  <c r="AL478" i="2"/>
  <c r="AK478" i="2"/>
  <c r="AJ478" i="2"/>
  <c r="AI478" i="2"/>
  <c r="AH478" i="2"/>
  <c r="AG478" i="2"/>
  <c r="AF478" i="2"/>
  <c r="AE478" i="2"/>
  <c r="AD478" i="2"/>
  <c r="AC478" i="2"/>
  <c r="AB478" i="2"/>
  <c r="AA478" i="2"/>
  <c r="N478" i="2"/>
  <c r="M478" i="2"/>
  <c r="L478" i="2"/>
  <c r="K478" i="2"/>
  <c r="H478" i="2"/>
  <c r="F478" i="2"/>
  <c r="E478" i="2"/>
  <c r="BM477" i="2"/>
  <c r="BL477" i="2"/>
  <c r="BK477" i="2"/>
  <c r="BJ477" i="2"/>
  <c r="BI477" i="2"/>
  <c r="BH477" i="2"/>
  <c r="BG477" i="2"/>
  <c r="BF477" i="2"/>
  <c r="BE477" i="2"/>
  <c r="BD477" i="2"/>
  <c r="BC477" i="2"/>
  <c r="BB477" i="2"/>
  <c r="BA477" i="2"/>
  <c r="AZ477" i="2"/>
  <c r="AY477" i="2"/>
  <c r="AX477" i="2"/>
  <c r="AW477" i="2"/>
  <c r="AV477" i="2"/>
  <c r="AU477" i="2"/>
  <c r="AT477" i="2"/>
  <c r="AS477" i="2"/>
  <c r="AR477" i="2"/>
  <c r="AQ477" i="2"/>
  <c r="AP477" i="2"/>
  <c r="AO477" i="2"/>
  <c r="AN477" i="2"/>
  <c r="AM477" i="2"/>
  <c r="AL477" i="2"/>
  <c r="AK477" i="2"/>
  <c r="AJ477" i="2"/>
  <c r="AI477" i="2"/>
  <c r="AH477" i="2"/>
  <c r="AG477" i="2"/>
  <c r="AF477" i="2"/>
  <c r="AE477" i="2"/>
  <c r="AD477" i="2"/>
  <c r="AC477" i="2"/>
  <c r="AB477" i="2"/>
  <c r="AA477" i="2"/>
  <c r="N477" i="2"/>
  <c r="M477" i="2"/>
  <c r="L477" i="2"/>
  <c r="K477" i="2"/>
  <c r="H477" i="2"/>
  <c r="F477" i="2"/>
  <c r="E477" i="2"/>
  <c r="BM476" i="2"/>
  <c r="BL476" i="2"/>
  <c r="BK476" i="2"/>
  <c r="BJ476" i="2"/>
  <c r="BI476" i="2"/>
  <c r="BH476" i="2"/>
  <c r="BG476" i="2"/>
  <c r="BF476" i="2"/>
  <c r="BE476" i="2"/>
  <c r="BD476" i="2"/>
  <c r="BC476" i="2"/>
  <c r="BB476" i="2"/>
  <c r="BA476" i="2"/>
  <c r="AZ476" i="2"/>
  <c r="AY476" i="2"/>
  <c r="AX476" i="2"/>
  <c r="AW476" i="2"/>
  <c r="AV476" i="2"/>
  <c r="AU476" i="2"/>
  <c r="AT476" i="2"/>
  <c r="AS476" i="2"/>
  <c r="AR476" i="2"/>
  <c r="AQ476" i="2"/>
  <c r="AP476" i="2"/>
  <c r="AO476" i="2"/>
  <c r="AN476" i="2"/>
  <c r="AM476" i="2"/>
  <c r="AL476" i="2"/>
  <c r="AK476" i="2"/>
  <c r="AJ476" i="2"/>
  <c r="AI476" i="2"/>
  <c r="AH476" i="2"/>
  <c r="AF476" i="2"/>
  <c r="AE476" i="2"/>
  <c r="AD476" i="2"/>
  <c r="AC476" i="2"/>
  <c r="AB476" i="2"/>
  <c r="AA476" i="2"/>
  <c r="N476" i="2"/>
  <c r="M476" i="2"/>
  <c r="L476" i="2"/>
  <c r="K476" i="2"/>
  <c r="H476" i="2"/>
  <c r="F476" i="2"/>
  <c r="E476" i="2"/>
  <c r="BM475" i="2"/>
  <c r="BL475" i="2"/>
  <c r="BK475" i="2"/>
  <c r="BJ475" i="2"/>
  <c r="BI475" i="2"/>
  <c r="BH475" i="2"/>
  <c r="BG475" i="2"/>
  <c r="BF475" i="2"/>
  <c r="BE475" i="2"/>
  <c r="BD475" i="2"/>
  <c r="BC475" i="2"/>
  <c r="BB475" i="2"/>
  <c r="BA475" i="2"/>
  <c r="AZ475" i="2"/>
  <c r="AY475" i="2"/>
  <c r="AX475" i="2"/>
  <c r="AW475" i="2"/>
  <c r="AV475" i="2"/>
  <c r="AU475" i="2"/>
  <c r="AT475" i="2"/>
  <c r="AS475" i="2"/>
  <c r="AR475" i="2"/>
  <c r="AQ475" i="2"/>
  <c r="AP475" i="2"/>
  <c r="AO475" i="2"/>
  <c r="AN475" i="2"/>
  <c r="AM475" i="2"/>
  <c r="AL475" i="2"/>
  <c r="AK475" i="2"/>
  <c r="AJ475" i="2"/>
  <c r="AI475" i="2"/>
  <c r="AH475" i="2"/>
  <c r="AG475" i="2"/>
  <c r="AF475" i="2"/>
  <c r="AE475" i="2"/>
  <c r="AD475" i="2"/>
  <c r="AC475" i="2"/>
  <c r="AB475" i="2"/>
  <c r="AA475" i="2"/>
  <c r="N475" i="2"/>
  <c r="M475" i="2"/>
  <c r="L475" i="2"/>
  <c r="K475" i="2"/>
  <c r="H475" i="2"/>
  <c r="F475" i="2"/>
  <c r="E475" i="2"/>
  <c r="BM474" i="2"/>
  <c r="BL474" i="2"/>
  <c r="BK474" i="2"/>
  <c r="BJ474" i="2"/>
  <c r="BI474" i="2"/>
  <c r="BH474" i="2"/>
  <c r="BG474" i="2"/>
  <c r="BF474" i="2"/>
  <c r="BE474" i="2"/>
  <c r="BD474" i="2"/>
  <c r="BC474" i="2"/>
  <c r="BB474" i="2"/>
  <c r="BA474" i="2"/>
  <c r="AZ474" i="2"/>
  <c r="AY474" i="2"/>
  <c r="AX474" i="2"/>
  <c r="AW474" i="2"/>
  <c r="AV474" i="2"/>
  <c r="AU474" i="2"/>
  <c r="AT474" i="2"/>
  <c r="AS474" i="2"/>
  <c r="AR474" i="2"/>
  <c r="AQ474" i="2"/>
  <c r="AP474" i="2"/>
  <c r="AO474" i="2"/>
  <c r="AN474" i="2"/>
  <c r="AM474" i="2"/>
  <c r="AL474" i="2"/>
  <c r="AK474" i="2"/>
  <c r="AJ474" i="2"/>
  <c r="AI474" i="2"/>
  <c r="AH474" i="2"/>
  <c r="AG474" i="2"/>
  <c r="AF474" i="2"/>
  <c r="AE474" i="2"/>
  <c r="AD474" i="2"/>
  <c r="AC474" i="2"/>
  <c r="AB474" i="2"/>
  <c r="AA474" i="2"/>
  <c r="N474" i="2"/>
  <c r="M474" i="2"/>
  <c r="L474" i="2"/>
  <c r="K474" i="2"/>
  <c r="H474" i="2"/>
  <c r="F474" i="2"/>
  <c r="E474" i="2"/>
  <c r="BM473" i="2"/>
  <c r="BL473" i="2"/>
  <c r="BK473" i="2"/>
  <c r="BJ473" i="2"/>
  <c r="BI473" i="2"/>
  <c r="BH473" i="2"/>
  <c r="BG473" i="2"/>
  <c r="BF473" i="2"/>
  <c r="BE473" i="2"/>
  <c r="BD473" i="2"/>
  <c r="BC473" i="2"/>
  <c r="BB473" i="2"/>
  <c r="BA473" i="2"/>
  <c r="AZ473" i="2"/>
  <c r="AY473" i="2"/>
  <c r="AX473" i="2"/>
  <c r="AW473" i="2"/>
  <c r="AV473" i="2"/>
  <c r="AU473" i="2"/>
  <c r="AT473" i="2"/>
  <c r="AS473" i="2"/>
  <c r="AR473" i="2"/>
  <c r="AQ473" i="2"/>
  <c r="AP473" i="2"/>
  <c r="AO473" i="2"/>
  <c r="AN473" i="2"/>
  <c r="AM473" i="2"/>
  <c r="AL473" i="2"/>
  <c r="AK473" i="2"/>
  <c r="AJ473" i="2"/>
  <c r="AI473" i="2"/>
  <c r="AH473" i="2"/>
  <c r="AG473" i="2"/>
  <c r="AF473" i="2"/>
  <c r="AE473" i="2"/>
  <c r="AD473" i="2"/>
  <c r="AC473" i="2"/>
  <c r="AB473" i="2"/>
  <c r="AA473" i="2"/>
  <c r="N473" i="2"/>
  <c r="M473" i="2"/>
  <c r="L473" i="2"/>
  <c r="K473" i="2"/>
  <c r="H473" i="2"/>
  <c r="F473" i="2"/>
  <c r="E473" i="2"/>
  <c r="BM472" i="2"/>
  <c r="BL472" i="2"/>
  <c r="BK472" i="2"/>
  <c r="BJ472" i="2"/>
  <c r="BI472" i="2"/>
  <c r="BH472" i="2"/>
  <c r="BG472" i="2"/>
  <c r="BF472" i="2"/>
  <c r="BE472" i="2"/>
  <c r="BD472" i="2"/>
  <c r="BC472" i="2"/>
  <c r="BB472" i="2"/>
  <c r="BA472" i="2"/>
  <c r="AZ472" i="2"/>
  <c r="AY472" i="2"/>
  <c r="AX472" i="2"/>
  <c r="AW472" i="2"/>
  <c r="AV472" i="2"/>
  <c r="AU472" i="2"/>
  <c r="AT472" i="2"/>
  <c r="AS472" i="2"/>
  <c r="AR472" i="2"/>
  <c r="AQ472" i="2"/>
  <c r="AP472" i="2"/>
  <c r="AO472" i="2"/>
  <c r="AN472" i="2"/>
  <c r="AM472" i="2"/>
  <c r="AL472" i="2"/>
  <c r="AK472" i="2"/>
  <c r="AJ472" i="2"/>
  <c r="AI472" i="2"/>
  <c r="AH472" i="2"/>
  <c r="AG472" i="2"/>
  <c r="AF472" i="2"/>
  <c r="AE472" i="2"/>
  <c r="AD472" i="2"/>
  <c r="AC472" i="2"/>
  <c r="AB472" i="2"/>
  <c r="AA472" i="2"/>
  <c r="N472" i="2"/>
  <c r="M472" i="2"/>
  <c r="L472" i="2"/>
  <c r="K472" i="2"/>
  <c r="H472" i="2"/>
  <c r="F472" i="2"/>
  <c r="E472" i="2"/>
  <c r="BM471" i="2"/>
  <c r="BL471" i="2"/>
  <c r="BK471" i="2"/>
  <c r="BJ471" i="2"/>
  <c r="BI471" i="2"/>
  <c r="BH471" i="2"/>
  <c r="BG471" i="2"/>
  <c r="BF471" i="2"/>
  <c r="BE471" i="2"/>
  <c r="BD471" i="2"/>
  <c r="BC471" i="2"/>
  <c r="BB471" i="2"/>
  <c r="BA471" i="2"/>
  <c r="AZ471" i="2"/>
  <c r="AY471" i="2"/>
  <c r="AX471" i="2"/>
  <c r="AW471" i="2"/>
  <c r="AV471" i="2"/>
  <c r="AU471" i="2"/>
  <c r="AT471" i="2"/>
  <c r="AS471" i="2"/>
  <c r="AR471" i="2"/>
  <c r="AQ471" i="2"/>
  <c r="AO471" i="2"/>
  <c r="AN471" i="2"/>
  <c r="AL471" i="2"/>
  <c r="AK471" i="2"/>
  <c r="AJ471" i="2"/>
  <c r="AI471" i="2"/>
  <c r="AH471" i="2"/>
  <c r="AG471" i="2"/>
  <c r="AF471" i="2"/>
  <c r="AE471" i="2"/>
  <c r="AD471" i="2"/>
  <c r="AC471" i="2"/>
  <c r="AB471" i="2"/>
  <c r="AA471" i="2"/>
  <c r="N471" i="2"/>
  <c r="M471" i="2"/>
  <c r="L471" i="2"/>
  <c r="H471" i="2"/>
  <c r="F471" i="2"/>
  <c r="E471" i="2"/>
  <c r="BM470" i="2"/>
  <c r="BL470" i="2"/>
  <c r="BK470" i="2"/>
  <c r="BJ470" i="2"/>
  <c r="BI470" i="2"/>
  <c r="BH470" i="2"/>
  <c r="BG470" i="2"/>
  <c r="BF470" i="2"/>
  <c r="BE470" i="2"/>
  <c r="BD470" i="2"/>
  <c r="BC470" i="2"/>
  <c r="BB470" i="2"/>
  <c r="BA470" i="2"/>
  <c r="AZ470" i="2"/>
  <c r="AY470" i="2"/>
  <c r="AX470" i="2"/>
  <c r="AW470" i="2"/>
  <c r="AV470" i="2"/>
  <c r="AU470" i="2"/>
  <c r="AT470" i="2"/>
  <c r="AS470" i="2"/>
  <c r="AR470" i="2"/>
  <c r="AQ470" i="2"/>
  <c r="AP470" i="2"/>
  <c r="AO470" i="2"/>
  <c r="AN470" i="2"/>
  <c r="AM470" i="2"/>
  <c r="AL470" i="2"/>
  <c r="AK470" i="2"/>
  <c r="AJ470" i="2"/>
  <c r="AI470" i="2"/>
  <c r="AH470" i="2"/>
  <c r="AG470" i="2"/>
  <c r="AF470" i="2"/>
  <c r="AE470" i="2"/>
  <c r="AD470" i="2"/>
  <c r="AC470" i="2"/>
  <c r="AB470" i="2"/>
  <c r="AA470" i="2"/>
  <c r="N470" i="2"/>
  <c r="M470" i="2"/>
  <c r="L470" i="2"/>
  <c r="K470" i="2"/>
  <c r="H470" i="2"/>
  <c r="F470" i="2"/>
  <c r="BM469" i="2"/>
  <c r="BL469" i="2"/>
  <c r="BK469" i="2"/>
  <c r="BJ469" i="2"/>
  <c r="BI469" i="2"/>
  <c r="BH469" i="2"/>
  <c r="BG469" i="2"/>
  <c r="BF469" i="2"/>
  <c r="BE469" i="2"/>
  <c r="BD469" i="2"/>
  <c r="BC469" i="2"/>
  <c r="BB469" i="2"/>
  <c r="BA469" i="2"/>
  <c r="AZ469" i="2"/>
  <c r="AY469" i="2"/>
  <c r="AX469" i="2"/>
  <c r="AW469" i="2"/>
  <c r="AV469" i="2"/>
  <c r="AU469" i="2"/>
  <c r="AT469" i="2"/>
  <c r="AS469" i="2"/>
  <c r="AR469" i="2"/>
  <c r="AQ469" i="2"/>
  <c r="AP469" i="2"/>
  <c r="AO469" i="2"/>
  <c r="AN469" i="2"/>
  <c r="AM469" i="2"/>
  <c r="AL469" i="2"/>
  <c r="AK469" i="2"/>
  <c r="AJ469" i="2"/>
  <c r="AI469" i="2"/>
  <c r="AH469" i="2"/>
  <c r="AG469" i="2"/>
  <c r="AF469" i="2"/>
  <c r="AE469" i="2"/>
  <c r="AD469" i="2"/>
  <c r="AC469" i="2"/>
  <c r="AB469" i="2"/>
  <c r="AA469" i="2"/>
  <c r="N469" i="2"/>
  <c r="M469" i="2"/>
  <c r="L469" i="2"/>
  <c r="H469" i="2"/>
  <c r="F469" i="2"/>
  <c r="E469" i="2"/>
  <c r="BM468" i="2"/>
  <c r="BL468" i="2"/>
  <c r="BK468" i="2"/>
  <c r="BJ468" i="2"/>
  <c r="BI468" i="2"/>
  <c r="BH468" i="2"/>
  <c r="BG468" i="2"/>
  <c r="BF468" i="2"/>
  <c r="BE468" i="2"/>
  <c r="BD468" i="2"/>
  <c r="BC468" i="2"/>
  <c r="BB468" i="2"/>
  <c r="BA468" i="2"/>
  <c r="AZ468" i="2"/>
  <c r="AY468" i="2"/>
  <c r="AX468" i="2"/>
  <c r="AW468" i="2"/>
  <c r="AV468" i="2"/>
  <c r="AU468" i="2"/>
  <c r="AT468" i="2"/>
  <c r="AS468" i="2"/>
  <c r="AR468" i="2"/>
  <c r="AQ468" i="2"/>
  <c r="AP468" i="2"/>
  <c r="AO468" i="2"/>
  <c r="AN468" i="2"/>
  <c r="AM468" i="2"/>
  <c r="AL468" i="2"/>
  <c r="AK468" i="2"/>
  <c r="AJ468" i="2"/>
  <c r="AI468" i="2"/>
  <c r="AH468" i="2"/>
  <c r="AG468" i="2"/>
  <c r="AF468" i="2"/>
  <c r="AE468" i="2"/>
  <c r="AD468" i="2"/>
  <c r="AC468" i="2"/>
  <c r="AB468" i="2"/>
  <c r="AA468" i="2"/>
  <c r="N468" i="2"/>
  <c r="M468" i="2"/>
  <c r="L468" i="2"/>
  <c r="K468" i="2"/>
  <c r="H468" i="2"/>
  <c r="F468" i="2"/>
  <c r="E468" i="2"/>
  <c r="BM467" i="2"/>
  <c r="BL467" i="2"/>
  <c r="BK467" i="2"/>
  <c r="BJ467" i="2"/>
  <c r="BI467" i="2"/>
  <c r="BH467" i="2"/>
  <c r="BG467" i="2"/>
  <c r="BF467" i="2"/>
  <c r="BE467" i="2"/>
  <c r="BD467" i="2"/>
  <c r="BC467" i="2"/>
  <c r="BB467" i="2"/>
  <c r="BA467" i="2"/>
  <c r="AZ467" i="2"/>
  <c r="AY467" i="2"/>
  <c r="AX467" i="2"/>
  <c r="AW467" i="2"/>
  <c r="AV467" i="2"/>
  <c r="AU467" i="2"/>
  <c r="AT467" i="2"/>
  <c r="AS467" i="2"/>
  <c r="AR467" i="2"/>
  <c r="AQ467" i="2"/>
  <c r="AP467" i="2"/>
  <c r="AO467" i="2"/>
  <c r="AN467" i="2"/>
  <c r="AM467" i="2"/>
  <c r="AL467" i="2"/>
  <c r="AK467" i="2"/>
  <c r="AJ467" i="2"/>
  <c r="AI467" i="2"/>
  <c r="AH467" i="2"/>
  <c r="AG467" i="2"/>
  <c r="AF467" i="2"/>
  <c r="AE467" i="2"/>
  <c r="AD467" i="2"/>
  <c r="AC467" i="2"/>
  <c r="AB467" i="2"/>
  <c r="AA467" i="2"/>
  <c r="N467" i="2"/>
  <c r="M467" i="2"/>
  <c r="L467" i="2"/>
  <c r="K467" i="2"/>
  <c r="H467" i="2"/>
  <c r="F467" i="2"/>
  <c r="BM466" i="2"/>
  <c r="BL466" i="2"/>
  <c r="BK466" i="2"/>
  <c r="BJ466" i="2"/>
  <c r="BI466" i="2"/>
  <c r="BH466" i="2"/>
  <c r="BG466" i="2"/>
  <c r="BF466" i="2"/>
  <c r="BE466" i="2"/>
  <c r="BD466" i="2"/>
  <c r="BC466" i="2"/>
  <c r="BB466" i="2"/>
  <c r="BA466" i="2"/>
  <c r="AZ466" i="2"/>
  <c r="AY466" i="2"/>
  <c r="AX466" i="2"/>
  <c r="AW466" i="2"/>
  <c r="AV466" i="2"/>
  <c r="AU466" i="2"/>
  <c r="AT466" i="2"/>
  <c r="AS466" i="2"/>
  <c r="AR466" i="2"/>
  <c r="AQ466" i="2"/>
  <c r="AP466" i="2"/>
  <c r="AO466" i="2"/>
  <c r="AN466" i="2"/>
  <c r="AM466" i="2"/>
  <c r="AL466" i="2"/>
  <c r="AK466" i="2"/>
  <c r="AJ466" i="2"/>
  <c r="AI466" i="2"/>
  <c r="AH466" i="2"/>
  <c r="AG466" i="2"/>
  <c r="AF466" i="2"/>
  <c r="AE466" i="2"/>
  <c r="AD466" i="2"/>
  <c r="AC466" i="2"/>
  <c r="AB466" i="2"/>
  <c r="AA466" i="2"/>
  <c r="N466" i="2"/>
  <c r="M466" i="2"/>
  <c r="L466" i="2"/>
  <c r="K466" i="2"/>
  <c r="H466" i="2"/>
  <c r="F466" i="2"/>
  <c r="E466" i="2"/>
  <c r="BM465" i="2"/>
  <c r="BL465" i="2"/>
  <c r="BK465" i="2"/>
  <c r="BJ465" i="2"/>
  <c r="BI465" i="2"/>
  <c r="BH465" i="2"/>
  <c r="BG465" i="2"/>
  <c r="BF465" i="2"/>
  <c r="BE465" i="2"/>
  <c r="BD465" i="2"/>
  <c r="BC465" i="2"/>
  <c r="BB465" i="2"/>
  <c r="BA465" i="2"/>
  <c r="AZ465" i="2"/>
  <c r="AY465" i="2"/>
  <c r="AX465" i="2"/>
  <c r="AW465" i="2"/>
  <c r="AV465" i="2"/>
  <c r="AU465" i="2"/>
  <c r="AT465" i="2"/>
  <c r="AS465" i="2"/>
  <c r="AR465" i="2"/>
  <c r="AQ465" i="2"/>
  <c r="AP465" i="2"/>
  <c r="AO465" i="2"/>
  <c r="AN465" i="2"/>
  <c r="AM465" i="2"/>
  <c r="AL465" i="2"/>
  <c r="AK465" i="2"/>
  <c r="AJ465" i="2"/>
  <c r="AI465" i="2"/>
  <c r="AH465" i="2"/>
  <c r="AG465" i="2"/>
  <c r="AF465" i="2"/>
  <c r="AE465" i="2"/>
  <c r="AD465" i="2"/>
  <c r="AC465" i="2"/>
  <c r="AB465" i="2"/>
  <c r="AA465" i="2"/>
  <c r="N465" i="2"/>
  <c r="M465" i="2"/>
  <c r="L465" i="2"/>
  <c r="K465" i="2"/>
  <c r="H465" i="2"/>
  <c r="F465" i="2"/>
  <c r="E465" i="2"/>
  <c r="BM464" i="2"/>
  <c r="BL464" i="2"/>
  <c r="BK464" i="2"/>
  <c r="BJ464" i="2"/>
  <c r="BI464" i="2"/>
  <c r="BH464" i="2"/>
  <c r="BG464" i="2"/>
  <c r="BF464" i="2"/>
  <c r="BE464" i="2"/>
  <c r="BD464" i="2"/>
  <c r="BC464" i="2"/>
  <c r="BB464" i="2"/>
  <c r="BA464" i="2"/>
  <c r="AZ464" i="2"/>
  <c r="AY464" i="2"/>
  <c r="AX464" i="2"/>
  <c r="AW464" i="2"/>
  <c r="AV464" i="2"/>
  <c r="AU464" i="2"/>
  <c r="AT464" i="2"/>
  <c r="AS464" i="2"/>
  <c r="AR464" i="2"/>
  <c r="AQ464" i="2"/>
  <c r="AP464" i="2"/>
  <c r="AO464" i="2"/>
  <c r="AN464" i="2"/>
  <c r="AM464" i="2"/>
  <c r="AL464" i="2"/>
  <c r="AK464" i="2"/>
  <c r="AJ464" i="2"/>
  <c r="AI464" i="2"/>
  <c r="AH464" i="2"/>
  <c r="AG464" i="2"/>
  <c r="AF464" i="2"/>
  <c r="AE464" i="2"/>
  <c r="AD464" i="2"/>
  <c r="AC464" i="2"/>
  <c r="AB464" i="2"/>
  <c r="AA464" i="2"/>
  <c r="N464" i="2"/>
  <c r="M464" i="2"/>
  <c r="L464" i="2"/>
  <c r="K464" i="2"/>
  <c r="H464" i="2"/>
  <c r="F464" i="2"/>
  <c r="E464" i="2"/>
  <c r="BM463" i="2"/>
  <c r="BL463" i="2"/>
  <c r="BK463" i="2"/>
  <c r="BJ463" i="2"/>
  <c r="BI463" i="2"/>
  <c r="BH463" i="2"/>
  <c r="BG463" i="2"/>
  <c r="BF463" i="2"/>
  <c r="BE463" i="2"/>
  <c r="BD463" i="2"/>
  <c r="BC463" i="2"/>
  <c r="BB463" i="2"/>
  <c r="BA463" i="2"/>
  <c r="AZ463" i="2"/>
  <c r="AY463" i="2"/>
  <c r="AX463" i="2"/>
  <c r="AW463" i="2"/>
  <c r="AV463" i="2"/>
  <c r="AU463" i="2"/>
  <c r="AT463" i="2"/>
  <c r="AS463" i="2"/>
  <c r="AR463" i="2"/>
  <c r="AQ463" i="2"/>
  <c r="AP463" i="2"/>
  <c r="AO463" i="2"/>
  <c r="AN463" i="2"/>
  <c r="AM463" i="2"/>
  <c r="AL463" i="2"/>
  <c r="AK463" i="2"/>
  <c r="AJ463" i="2"/>
  <c r="AI463" i="2"/>
  <c r="AH463" i="2"/>
  <c r="AG463" i="2"/>
  <c r="AF463" i="2"/>
  <c r="AE463" i="2"/>
  <c r="AD463" i="2"/>
  <c r="AC463" i="2"/>
  <c r="AB463" i="2"/>
  <c r="AA463" i="2"/>
  <c r="N463" i="2"/>
  <c r="M463" i="2"/>
  <c r="L463" i="2"/>
  <c r="K463" i="2"/>
  <c r="H463" i="2"/>
  <c r="F463" i="2"/>
  <c r="E463" i="2"/>
  <c r="BM462" i="2"/>
  <c r="BL462" i="2"/>
  <c r="BK462" i="2"/>
  <c r="BJ462" i="2"/>
  <c r="BI462" i="2"/>
  <c r="BH462" i="2"/>
  <c r="BG462" i="2"/>
  <c r="BF462" i="2"/>
  <c r="BE462" i="2"/>
  <c r="BD462" i="2"/>
  <c r="BC462" i="2"/>
  <c r="BB462" i="2"/>
  <c r="BA462" i="2"/>
  <c r="AZ462" i="2"/>
  <c r="AY462" i="2"/>
  <c r="AX462" i="2"/>
  <c r="AW462" i="2"/>
  <c r="AV462" i="2"/>
  <c r="AU462" i="2"/>
  <c r="AT462" i="2"/>
  <c r="AS462" i="2"/>
  <c r="AR462" i="2"/>
  <c r="AQ462" i="2"/>
  <c r="AP462" i="2"/>
  <c r="AO462" i="2"/>
  <c r="AN462" i="2"/>
  <c r="AM462" i="2"/>
  <c r="AL462" i="2"/>
  <c r="AK462" i="2"/>
  <c r="AJ462" i="2"/>
  <c r="AI462" i="2"/>
  <c r="AH462" i="2"/>
  <c r="AG462" i="2"/>
  <c r="AF462" i="2"/>
  <c r="AE462" i="2"/>
  <c r="AD462" i="2"/>
  <c r="AC462" i="2"/>
  <c r="AB462" i="2"/>
  <c r="AA462" i="2"/>
  <c r="N462" i="2"/>
  <c r="M462" i="2"/>
  <c r="L462" i="2"/>
  <c r="K462" i="2"/>
  <c r="H462" i="2"/>
  <c r="F462" i="2"/>
  <c r="E462" i="2"/>
  <c r="BM461" i="2"/>
  <c r="BL461" i="2"/>
  <c r="BK461" i="2"/>
  <c r="BJ461" i="2"/>
  <c r="BI461" i="2"/>
  <c r="BH461" i="2"/>
  <c r="BG461" i="2"/>
  <c r="BF461" i="2"/>
  <c r="BE461" i="2"/>
  <c r="BD461" i="2"/>
  <c r="BC461" i="2"/>
  <c r="BB461" i="2"/>
  <c r="BA461" i="2"/>
  <c r="AZ461" i="2"/>
  <c r="AY461" i="2"/>
  <c r="AX461" i="2"/>
  <c r="AW461" i="2"/>
  <c r="AV461" i="2"/>
  <c r="AU461" i="2"/>
  <c r="AT461" i="2"/>
  <c r="AS461" i="2"/>
  <c r="AR461" i="2"/>
  <c r="AQ461" i="2"/>
  <c r="AP461" i="2"/>
  <c r="AO461" i="2"/>
  <c r="AN461" i="2"/>
  <c r="AM461" i="2"/>
  <c r="AL461" i="2"/>
  <c r="AK461" i="2"/>
  <c r="AJ461" i="2"/>
  <c r="AI461" i="2"/>
  <c r="AH461" i="2"/>
  <c r="AG461" i="2"/>
  <c r="AF461" i="2"/>
  <c r="AE461" i="2"/>
  <c r="AD461" i="2"/>
  <c r="AC461" i="2"/>
  <c r="AB461" i="2"/>
  <c r="AA461" i="2"/>
  <c r="N461" i="2"/>
  <c r="M461" i="2"/>
  <c r="L461" i="2"/>
  <c r="K461" i="2"/>
  <c r="H461" i="2"/>
  <c r="F461" i="2"/>
  <c r="BM460" i="2"/>
  <c r="BL460" i="2"/>
  <c r="BK460" i="2"/>
  <c r="BJ460" i="2"/>
  <c r="BI460" i="2"/>
  <c r="BH460" i="2"/>
  <c r="BG460" i="2"/>
  <c r="BF460" i="2"/>
  <c r="BE460" i="2"/>
  <c r="BD460" i="2"/>
  <c r="BC460" i="2"/>
  <c r="BB460" i="2"/>
  <c r="BA460" i="2"/>
  <c r="AZ460" i="2"/>
  <c r="AY460" i="2"/>
  <c r="AX460" i="2"/>
  <c r="AW460" i="2"/>
  <c r="AV460" i="2"/>
  <c r="AU460" i="2"/>
  <c r="AT460" i="2"/>
  <c r="AS460" i="2"/>
  <c r="AR460" i="2"/>
  <c r="AQ460" i="2"/>
  <c r="AP460" i="2"/>
  <c r="AO460" i="2"/>
  <c r="AN460" i="2"/>
  <c r="AM460" i="2"/>
  <c r="AL460" i="2"/>
  <c r="AK460" i="2"/>
  <c r="AJ460" i="2"/>
  <c r="AI460" i="2"/>
  <c r="AH460" i="2"/>
  <c r="AG460" i="2"/>
  <c r="AF460" i="2"/>
  <c r="AE460" i="2"/>
  <c r="AD460" i="2"/>
  <c r="AC460" i="2"/>
  <c r="AB460" i="2"/>
  <c r="AA460" i="2"/>
  <c r="N460" i="2"/>
  <c r="M460" i="2"/>
  <c r="L460" i="2"/>
  <c r="K460" i="2"/>
  <c r="H460" i="2"/>
  <c r="F460" i="2"/>
  <c r="E460" i="2"/>
  <c r="BM459" i="2"/>
  <c r="BL459" i="2"/>
  <c r="BK459" i="2"/>
  <c r="BJ459" i="2"/>
  <c r="BI459" i="2"/>
  <c r="BH459" i="2"/>
  <c r="BG459" i="2"/>
  <c r="BF459" i="2"/>
  <c r="BE459" i="2"/>
  <c r="BD459" i="2"/>
  <c r="BC459" i="2"/>
  <c r="BB459" i="2"/>
  <c r="BA459" i="2"/>
  <c r="AZ459" i="2"/>
  <c r="AY459" i="2"/>
  <c r="AX459" i="2"/>
  <c r="AW459" i="2"/>
  <c r="AV459" i="2"/>
  <c r="AU459" i="2"/>
  <c r="AT459" i="2"/>
  <c r="AS459" i="2"/>
  <c r="AR459" i="2"/>
  <c r="AQ459" i="2"/>
  <c r="AP459" i="2"/>
  <c r="AO459" i="2"/>
  <c r="AN459" i="2"/>
  <c r="AM459" i="2"/>
  <c r="AL459" i="2"/>
  <c r="AK459" i="2"/>
  <c r="AJ459" i="2"/>
  <c r="AI459" i="2"/>
  <c r="AH459" i="2"/>
  <c r="AG459" i="2"/>
  <c r="AF459" i="2"/>
  <c r="AE459" i="2"/>
  <c r="AD459" i="2"/>
  <c r="AC459" i="2"/>
  <c r="AB459" i="2"/>
  <c r="AA459" i="2"/>
  <c r="N459" i="2"/>
  <c r="M459" i="2"/>
  <c r="L459" i="2"/>
  <c r="K459" i="2"/>
  <c r="H459" i="2"/>
  <c r="F459" i="2"/>
  <c r="E459" i="2"/>
  <c r="BM458" i="2"/>
  <c r="BL458" i="2"/>
  <c r="BK458" i="2"/>
  <c r="BJ458" i="2"/>
  <c r="BI458" i="2"/>
  <c r="BH458" i="2"/>
  <c r="BG458" i="2"/>
  <c r="BF458" i="2"/>
  <c r="BE458" i="2"/>
  <c r="BD458" i="2"/>
  <c r="BC458" i="2"/>
  <c r="BB458" i="2"/>
  <c r="BA458" i="2"/>
  <c r="AZ458" i="2"/>
  <c r="AY458" i="2"/>
  <c r="AX458" i="2"/>
  <c r="AW458" i="2"/>
  <c r="AV458" i="2"/>
  <c r="AU458" i="2"/>
  <c r="AT458" i="2"/>
  <c r="AS458" i="2"/>
  <c r="AR458" i="2"/>
  <c r="AQ458" i="2"/>
  <c r="AP458" i="2"/>
  <c r="AO458" i="2"/>
  <c r="AN458" i="2"/>
  <c r="AM458" i="2"/>
  <c r="AL458" i="2"/>
  <c r="AK458" i="2"/>
  <c r="AJ458" i="2"/>
  <c r="AI458" i="2"/>
  <c r="AH458" i="2"/>
  <c r="AG458" i="2"/>
  <c r="AF458" i="2"/>
  <c r="AE458" i="2"/>
  <c r="AD458" i="2"/>
  <c r="AC458" i="2"/>
  <c r="AB458" i="2"/>
  <c r="AA458" i="2"/>
  <c r="N458" i="2"/>
  <c r="M458" i="2"/>
  <c r="L458" i="2"/>
  <c r="K458" i="2"/>
  <c r="H458" i="2"/>
  <c r="F458" i="2"/>
  <c r="E458" i="2"/>
  <c r="BM457" i="2"/>
  <c r="BL457" i="2"/>
  <c r="BK457" i="2"/>
  <c r="BJ457" i="2"/>
  <c r="BI457" i="2"/>
  <c r="BH457" i="2"/>
  <c r="BG457" i="2"/>
  <c r="BF457" i="2"/>
  <c r="BE457" i="2"/>
  <c r="BD457" i="2"/>
  <c r="BC457" i="2"/>
  <c r="BB457" i="2"/>
  <c r="BA457" i="2"/>
  <c r="AZ457" i="2"/>
  <c r="AY457" i="2"/>
  <c r="AX457" i="2"/>
  <c r="AW457" i="2"/>
  <c r="AV457" i="2"/>
  <c r="AU457" i="2"/>
  <c r="AT457" i="2"/>
  <c r="AS457" i="2"/>
  <c r="AR457" i="2"/>
  <c r="AP457" i="2"/>
  <c r="AM457" i="2"/>
  <c r="AL457" i="2"/>
  <c r="AI457" i="2"/>
  <c r="AG457" i="2"/>
  <c r="AF457" i="2"/>
  <c r="AE457" i="2"/>
  <c r="AD457" i="2"/>
  <c r="AC457" i="2"/>
  <c r="AB457" i="2"/>
  <c r="AA457" i="2"/>
  <c r="N457" i="2"/>
  <c r="M457" i="2"/>
  <c r="L457" i="2"/>
  <c r="H457" i="2"/>
  <c r="F457" i="2"/>
  <c r="E457" i="2"/>
  <c r="BM456" i="2"/>
  <c r="BL456" i="2"/>
  <c r="BK456" i="2"/>
  <c r="BJ456" i="2"/>
  <c r="BI456" i="2"/>
  <c r="BH456" i="2"/>
  <c r="BG456" i="2"/>
  <c r="BF456" i="2"/>
  <c r="BE456" i="2"/>
  <c r="BD456" i="2"/>
  <c r="BC456" i="2"/>
  <c r="BB456" i="2"/>
  <c r="BA456" i="2"/>
  <c r="AZ456" i="2"/>
  <c r="AY456" i="2"/>
  <c r="AX456" i="2"/>
  <c r="AW456" i="2"/>
  <c r="AV456" i="2"/>
  <c r="AU456" i="2"/>
  <c r="AT456" i="2"/>
  <c r="AS456" i="2"/>
  <c r="AR456" i="2"/>
  <c r="AQ456" i="2"/>
  <c r="AP456" i="2"/>
  <c r="AO456" i="2"/>
  <c r="AN456" i="2"/>
  <c r="AL456" i="2"/>
  <c r="AK456" i="2"/>
  <c r="AJ456" i="2"/>
  <c r="AI456" i="2"/>
  <c r="AH456" i="2"/>
  <c r="AF456" i="2"/>
  <c r="AE456" i="2"/>
  <c r="AD456" i="2"/>
  <c r="AC456" i="2"/>
  <c r="AB456" i="2"/>
  <c r="AA456" i="2"/>
  <c r="N456" i="2"/>
  <c r="M456" i="2"/>
  <c r="L456" i="2"/>
  <c r="H456" i="2"/>
  <c r="F456" i="2"/>
  <c r="E456" i="2"/>
  <c r="BM455" i="2"/>
  <c r="BL455" i="2"/>
  <c r="BK455" i="2"/>
  <c r="BJ455" i="2"/>
  <c r="BI455" i="2"/>
  <c r="BH455" i="2"/>
  <c r="BG455" i="2"/>
  <c r="BF455" i="2"/>
  <c r="BE455" i="2"/>
  <c r="BD455" i="2"/>
  <c r="BC455" i="2"/>
  <c r="BB455" i="2"/>
  <c r="BA455" i="2"/>
  <c r="AZ455" i="2"/>
  <c r="AY455" i="2"/>
  <c r="AX455" i="2"/>
  <c r="AW455" i="2"/>
  <c r="AV455" i="2"/>
  <c r="AU455" i="2"/>
  <c r="AT455" i="2"/>
  <c r="AS455" i="2"/>
  <c r="AP455" i="2"/>
  <c r="AO455" i="2"/>
  <c r="AM455" i="2"/>
  <c r="AL455" i="2"/>
  <c r="AK455" i="2"/>
  <c r="AJ455" i="2"/>
  <c r="AI455" i="2"/>
  <c r="AH455" i="2"/>
  <c r="AG455" i="2"/>
  <c r="AF455" i="2"/>
  <c r="AE455" i="2"/>
  <c r="AD455" i="2"/>
  <c r="AC455" i="2"/>
  <c r="AB455" i="2"/>
  <c r="AA455" i="2"/>
  <c r="N455" i="2"/>
  <c r="M455" i="2"/>
  <c r="L455" i="2"/>
  <c r="K455" i="2"/>
  <c r="H455" i="2"/>
  <c r="F455" i="2"/>
  <c r="E455" i="2"/>
  <c r="BM454" i="2"/>
  <c r="BL454" i="2"/>
  <c r="BK454" i="2"/>
  <c r="BJ454" i="2"/>
  <c r="BI454" i="2"/>
  <c r="BH454" i="2"/>
  <c r="BG454" i="2"/>
  <c r="BF454" i="2"/>
  <c r="BE454" i="2"/>
  <c r="BD454" i="2"/>
  <c r="BC454" i="2"/>
  <c r="BB454" i="2"/>
  <c r="BA454" i="2"/>
  <c r="AZ454" i="2"/>
  <c r="AY454" i="2"/>
  <c r="AX454" i="2"/>
  <c r="AW454" i="2"/>
  <c r="AV454" i="2"/>
  <c r="AU454" i="2"/>
  <c r="AT454" i="2"/>
  <c r="AS454" i="2"/>
  <c r="AR454" i="2"/>
  <c r="AQ454" i="2"/>
  <c r="AP454" i="2"/>
  <c r="AO454" i="2"/>
  <c r="AN454" i="2"/>
  <c r="AM454" i="2"/>
  <c r="AL454" i="2"/>
  <c r="AK454" i="2"/>
  <c r="AJ454" i="2"/>
  <c r="AI454" i="2"/>
  <c r="AH454" i="2"/>
  <c r="AG454" i="2"/>
  <c r="AF454" i="2"/>
  <c r="AE454" i="2"/>
  <c r="AD454" i="2"/>
  <c r="AC454" i="2"/>
  <c r="AB454" i="2"/>
  <c r="AA454" i="2"/>
  <c r="N454" i="2"/>
  <c r="M454" i="2"/>
  <c r="L454" i="2"/>
  <c r="K454" i="2"/>
  <c r="H454" i="2"/>
  <c r="F454" i="2"/>
  <c r="BM453" i="2"/>
  <c r="BL453" i="2"/>
  <c r="BK453" i="2"/>
  <c r="BJ453" i="2"/>
  <c r="BI453" i="2"/>
  <c r="BH453" i="2"/>
  <c r="BG453" i="2"/>
  <c r="BF453" i="2"/>
  <c r="BE453" i="2"/>
  <c r="BD453" i="2"/>
  <c r="BC453" i="2"/>
  <c r="BB453" i="2"/>
  <c r="BA453" i="2"/>
  <c r="AZ453" i="2"/>
  <c r="AY453" i="2"/>
  <c r="AX453" i="2"/>
  <c r="AW453" i="2"/>
  <c r="AV453" i="2"/>
  <c r="AU453" i="2"/>
  <c r="AT453" i="2"/>
  <c r="AS453" i="2"/>
  <c r="AR453" i="2"/>
  <c r="AQ453" i="2"/>
  <c r="AP453" i="2"/>
  <c r="AO453" i="2"/>
  <c r="AN453" i="2"/>
  <c r="AL453" i="2"/>
  <c r="AK453" i="2"/>
  <c r="AI453" i="2"/>
  <c r="AH453" i="2"/>
  <c r="AF453" i="2"/>
  <c r="AE453" i="2"/>
  <c r="AD453" i="2"/>
  <c r="AC453" i="2"/>
  <c r="AB453" i="2"/>
  <c r="AA453" i="2"/>
  <c r="M453" i="2"/>
  <c r="L453" i="2"/>
  <c r="H453" i="2"/>
  <c r="F453" i="2"/>
  <c r="E453" i="2"/>
  <c r="BM452" i="2"/>
  <c r="BL452" i="2"/>
  <c r="BK452" i="2"/>
  <c r="BJ452" i="2"/>
  <c r="BI452" i="2"/>
  <c r="BH452" i="2"/>
  <c r="BG452" i="2"/>
  <c r="BF452" i="2"/>
  <c r="BE452" i="2"/>
  <c r="BD452" i="2"/>
  <c r="BC452" i="2"/>
  <c r="BB452" i="2"/>
  <c r="BA452" i="2"/>
  <c r="AZ452" i="2"/>
  <c r="AY452" i="2"/>
  <c r="AX452" i="2"/>
  <c r="AW452" i="2"/>
  <c r="AV452" i="2"/>
  <c r="AU452" i="2"/>
  <c r="AT452" i="2"/>
  <c r="AS452" i="2"/>
  <c r="AR452" i="2"/>
  <c r="AQ452" i="2"/>
  <c r="AP452" i="2"/>
  <c r="AO452" i="2"/>
  <c r="AN452" i="2"/>
  <c r="AM452" i="2"/>
  <c r="AL452" i="2"/>
  <c r="AK452" i="2"/>
  <c r="AJ452" i="2"/>
  <c r="AI452" i="2"/>
  <c r="AH452" i="2"/>
  <c r="AG452" i="2"/>
  <c r="AF452" i="2"/>
  <c r="AE452" i="2"/>
  <c r="AD452" i="2"/>
  <c r="AC452" i="2"/>
  <c r="AB452" i="2"/>
  <c r="AA452" i="2"/>
  <c r="N452" i="2"/>
  <c r="M452" i="2"/>
  <c r="L452" i="2"/>
  <c r="K452" i="2"/>
  <c r="H452" i="2"/>
  <c r="F452" i="2"/>
  <c r="E452" i="2"/>
  <c r="BM451" i="2"/>
  <c r="BL451" i="2"/>
  <c r="BK451" i="2"/>
  <c r="BJ451" i="2"/>
  <c r="BI451" i="2"/>
  <c r="BH451" i="2"/>
  <c r="BG451" i="2"/>
  <c r="BF451" i="2"/>
  <c r="BE451" i="2"/>
  <c r="BD451" i="2"/>
  <c r="BC451" i="2"/>
  <c r="BB451" i="2"/>
  <c r="BA451" i="2"/>
  <c r="AZ451" i="2"/>
  <c r="AY451" i="2"/>
  <c r="AX451" i="2"/>
  <c r="AW451" i="2"/>
  <c r="AV451" i="2"/>
  <c r="AU451" i="2"/>
  <c r="AT451" i="2"/>
  <c r="AS451" i="2"/>
  <c r="AR451" i="2"/>
  <c r="AQ451" i="2"/>
  <c r="AP451" i="2"/>
  <c r="AO451" i="2"/>
  <c r="AN451" i="2"/>
  <c r="AM451" i="2"/>
  <c r="AL451" i="2"/>
  <c r="AK451" i="2"/>
  <c r="AJ451" i="2"/>
  <c r="AI451" i="2"/>
  <c r="AH451" i="2"/>
  <c r="AG451" i="2"/>
  <c r="AF451" i="2"/>
  <c r="AE451" i="2"/>
  <c r="AD451" i="2"/>
  <c r="AC451" i="2"/>
  <c r="AB451" i="2"/>
  <c r="AA451" i="2"/>
  <c r="N451" i="2"/>
  <c r="M451" i="2"/>
  <c r="L451" i="2"/>
  <c r="K451" i="2"/>
  <c r="H451" i="2"/>
  <c r="F451" i="2"/>
  <c r="E451" i="2"/>
  <c r="BM450" i="2"/>
  <c r="BL450" i="2"/>
  <c r="BK450" i="2"/>
  <c r="BJ450" i="2"/>
  <c r="BI450" i="2"/>
  <c r="BH450" i="2"/>
  <c r="BG450" i="2"/>
  <c r="BF450" i="2"/>
  <c r="BE450" i="2"/>
  <c r="BD450" i="2"/>
  <c r="BC450" i="2"/>
  <c r="BB450" i="2"/>
  <c r="BA450" i="2"/>
  <c r="AZ450" i="2"/>
  <c r="AY450" i="2"/>
  <c r="AX450" i="2"/>
  <c r="AW450" i="2"/>
  <c r="AV450" i="2"/>
  <c r="AU450" i="2"/>
  <c r="AT450" i="2"/>
  <c r="AS450" i="2"/>
  <c r="AR450" i="2"/>
  <c r="AQ450" i="2"/>
  <c r="AP450" i="2"/>
  <c r="AO450" i="2"/>
  <c r="AN450" i="2"/>
  <c r="AL450" i="2"/>
  <c r="AK450" i="2"/>
  <c r="AJ450" i="2"/>
  <c r="AI450" i="2"/>
  <c r="AH450" i="2"/>
  <c r="AG450" i="2"/>
  <c r="AF450" i="2"/>
  <c r="AE450" i="2"/>
  <c r="AD450" i="2"/>
  <c r="AC450" i="2"/>
  <c r="AB450" i="2"/>
  <c r="AA450" i="2"/>
  <c r="N450" i="2"/>
  <c r="M450" i="2"/>
  <c r="L450" i="2"/>
  <c r="K450" i="2"/>
  <c r="H450" i="2"/>
  <c r="F450" i="2"/>
  <c r="BM449" i="2"/>
  <c r="BL449" i="2"/>
  <c r="BK449" i="2"/>
  <c r="BJ449" i="2"/>
  <c r="BI449" i="2"/>
  <c r="BH449" i="2"/>
  <c r="BG449" i="2"/>
  <c r="BF449" i="2"/>
  <c r="BE449" i="2"/>
  <c r="BD449" i="2"/>
  <c r="BC449" i="2"/>
  <c r="BB449" i="2"/>
  <c r="BA449" i="2"/>
  <c r="AZ449" i="2"/>
  <c r="AY449" i="2"/>
  <c r="AX449" i="2"/>
  <c r="AW449" i="2"/>
  <c r="AV449" i="2"/>
  <c r="AU449" i="2"/>
  <c r="AT449" i="2"/>
  <c r="AS449" i="2"/>
  <c r="AR449" i="2"/>
  <c r="AQ449" i="2"/>
  <c r="AP449" i="2"/>
  <c r="AO449" i="2"/>
  <c r="AN449" i="2"/>
  <c r="AM449" i="2"/>
  <c r="AL449" i="2"/>
  <c r="AK449" i="2"/>
  <c r="AJ449" i="2"/>
  <c r="AI449" i="2"/>
  <c r="AH449" i="2"/>
  <c r="AG449" i="2"/>
  <c r="AF449" i="2"/>
  <c r="AE449" i="2"/>
  <c r="AD449" i="2"/>
  <c r="AC449" i="2"/>
  <c r="AB449" i="2"/>
  <c r="AA449" i="2"/>
  <c r="N449" i="2"/>
  <c r="M449" i="2"/>
  <c r="L449" i="2"/>
  <c r="K449" i="2"/>
  <c r="H449" i="2"/>
  <c r="F449" i="2"/>
  <c r="BM448" i="2"/>
  <c r="BL448" i="2"/>
  <c r="BK448" i="2"/>
  <c r="BJ448" i="2"/>
  <c r="BI448" i="2"/>
  <c r="BH448" i="2"/>
  <c r="BG448" i="2"/>
  <c r="BF448" i="2"/>
  <c r="BE448" i="2"/>
  <c r="BD448" i="2"/>
  <c r="BC448" i="2"/>
  <c r="BB448" i="2"/>
  <c r="BA448" i="2"/>
  <c r="AZ448" i="2"/>
  <c r="AY448" i="2"/>
  <c r="AX448" i="2"/>
  <c r="AW448" i="2"/>
  <c r="AV448" i="2"/>
  <c r="AU448" i="2"/>
  <c r="AT448" i="2"/>
  <c r="AS448" i="2"/>
  <c r="AR448" i="2"/>
  <c r="AQ448" i="2"/>
  <c r="AP448" i="2"/>
  <c r="AO448" i="2"/>
  <c r="AN448" i="2"/>
  <c r="AM448" i="2"/>
  <c r="AL448" i="2"/>
  <c r="AK448" i="2"/>
  <c r="AJ448" i="2"/>
  <c r="AI448" i="2"/>
  <c r="AH448" i="2"/>
  <c r="AG448" i="2"/>
  <c r="AF448" i="2"/>
  <c r="AE448" i="2"/>
  <c r="AD448" i="2"/>
  <c r="AC448" i="2"/>
  <c r="AB448" i="2"/>
  <c r="AA448" i="2"/>
  <c r="N448" i="2"/>
  <c r="M448" i="2"/>
  <c r="L448" i="2"/>
  <c r="K448" i="2"/>
  <c r="H448" i="2"/>
  <c r="F448" i="2"/>
  <c r="E448" i="2"/>
  <c r="BM447" i="2"/>
  <c r="BL447" i="2"/>
  <c r="BK447" i="2"/>
  <c r="BJ447" i="2"/>
  <c r="BI447" i="2"/>
  <c r="BH447" i="2"/>
  <c r="BG447" i="2"/>
  <c r="BF447" i="2"/>
  <c r="BE447" i="2"/>
  <c r="BD447" i="2"/>
  <c r="BC447" i="2"/>
  <c r="BB447" i="2"/>
  <c r="BA447" i="2"/>
  <c r="AZ447" i="2"/>
  <c r="AY447" i="2"/>
  <c r="AX447" i="2"/>
  <c r="AW447" i="2"/>
  <c r="AV447" i="2"/>
  <c r="AU447" i="2"/>
  <c r="AT447" i="2"/>
  <c r="AS447" i="2"/>
  <c r="AR447" i="2"/>
  <c r="AQ447" i="2"/>
  <c r="AP447" i="2"/>
  <c r="AO447" i="2"/>
  <c r="AN447" i="2"/>
  <c r="AM447" i="2"/>
  <c r="AL447" i="2"/>
  <c r="AK447" i="2"/>
  <c r="AJ447" i="2"/>
  <c r="AI447" i="2"/>
  <c r="AH447" i="2"/>
  <c r="AG447" i="2"/>
  <c r="AF447" i="2"/>
  <c r="AE447" i="2"/>
  <c r="AD447" i="2"/>
  <c r="AC447" i="2"/>
  <c r="AB447" i="2"/>
  <c r="AA447" i="2"/>
  <c r="N447" i="2"/>
  <c r="M447" i="2"/>
  <c r="L447" i="2"/>
  <c r="H447" i="2"/>
  <c r="H444" i="2" s="1"/>
  <c r="F447" i="2"/>
  <c r="E447" i="2"/>
  <c r="BM446" i="2"/>
  <c r="BL446" i="2"/>
  <c r="BK446" i="2"/>
  <c r="BJ446" i="2"/>
  <c r="BI446" i="2"/>
  <c r="BI444" i="2" s="1"/>
  <c r="BH446" i="2"/>
  <c r="BG446" i="2"/>
  <c r="BF446" i="2"/>
  <c r="BE446" i="2"/>
  <c r="BD446" i="2"/>
  <c r="BC446" i="2"/>
  <c r="BC444" i="2" s="1"/>
  <c r="BB446" i="2"/>
  <c r="BA446" i="2"/>
  <c r="AZ446" i="2"/>
  <c r="AY446" i="2"/>
  <c r="AX446" i="2"/>
  <c r="AW446" i="2"/>
  <c r="AW444" i="2" s="1"/>
  <c r="AV446" i="2"/>
  <c r="AU446" i="2"/>
  <c r="AT446" i="2"/>
  <c r="AS446" i="2"/>
  <c r="AQ446" i="2"/>
  <c r="AN446" i="2"/>
  <c r="AM446" i="2"/>
  <c r="AK446" i="2"/>
  <c r="AJ446" i="2"/>
  <c r="AH446" i="2"/>
  <c r="AG446" i="2"/>
  <c r="AF446" i="2"/>
  <c r="AE446" i="2"/>
  <c r="AD446" i="2"/>
  <c r="AC446" i="2"/>
  <c r="AB446" i="2"/>
  <c r="AA446" i="2"/>
  <c r="M446" i="2"/>
  <c r="M444" i="2" s="1"/>
  <c r="L446" i="2"/>
  <c r="H446" i="2"/>
  <c r="F446" i="2"/>
  <c r="E446" i="2"/>
  <c r="BM445" i="2"/>
  <c r="BL445" i="2"/>
  <c r="BL444" i="2" s="1"/>
  <c r="BK445" i="2"/>
  <c r="BK444" i="2" s="1"/>
  <c r="BJ445" i="2"/>
  <c r="BI445" i="2"/>
  <c r="BH445" i="2"/>
  <c r="BG445" i="2"/>
  <c r="BF445" i="2"/>
  <c r="BF444" i="2" s="1"/>
  <c r="BE445" i="2"/>
  <c r="BE444" i="2" s="1"/>
  <c r="BD445" i="2"/>
  <c r="BC445" i="2"/>
  <c r="BB445" i="2"/>
  <c r="BA445" i="2"/>
  <c r="AZ445" i="2"/>
  <c r="AZ444" i="2" s="1"/>
  <c r="AY445" i="2"/>
  <c r="AY444" i="2" s="1"/>
  <c r="AX445" i="2"/>
  <c r="AW445" i="2"/>
  <c r="AV445" i="2"/>
  <c r="AU445" i="2"/>
  <c r="AT445" i="2"/>
  <c r="AT444" i="2" s="1"/>
  <c r="AS445" i="2"/>
  <c r="AS444" i="2" s="1"/>
  <c r="AR445" i="2"/>
  <c r="AQ445" i="2"/>
  <c r="AO445" i="2"/>
  <c r="AN445" i="2"/>
  <c r="AL445" i="2"/>
  <c r="AK445" i="2"/>
  <c r="AJ445" i="2"/>
  <c r="AI445" i="2"/>
  <c r="AH445" i="2"/>
  <c r="AF445" i="2"/>
  <c r="AE445" i="2"/>
  <c r="AD445" i="2"/>
  <c r="AC445" i="2"/>
  <c r="AB445" i="2"/>
  <c r="AA445" i="2"/>
  <c r="AA444" i="2" s="1"/>
  <c r="N445" i="2"/>
  <c r="M445" i="2"/>
  <c r="L445" i="2"/>
  <c r="L444" i="2" s="1"/>
  <c r="H445" i="2"/>
  <c r="F445" i="2"/>
  <c r="F444" i="2" s="1"/>
  <c r="BM444" i="2"/>
  <c r="BG444" i="2"/>
  <c r="BA444" i="2"/>
  <c r="AU444" i="2"/>
  <c r="AC444" i="2"/>
  <c r="H441" i="2"/>
  <c r="G441" i="2"/>
  <c r="BV439" i="2"/>
  <c r="BU439" i="2"/>
  <c r="BV438" i="2"/>
  <c r="BU438" i="2"/>
  <c r="BV437" i="2"/>
  <c r="BU437" i="2"/>
  <c r="M437" i="2"/>
  <c r="L67" i="3" s="1"/>
  <c r="BV436" i="2"/>
  <c r="BU436" i="2"/>
  <c r="M436" i="2"/>
  <c r="L66" i="3" s="1"/>
  <c r="BV435" i="2"/>
  <c r="BU435" i="2"/>
  <c r="BV434" i="2"/>
  <c r="BU434" i="2"/>
  <c r="BV433" i="2"/>
  <c r="BU433" i="2"/>
  <c r="R433" i="2"/>
  <c r="BV432" i="2"/>
  <c r="BU432" i="2"/>
  <c r="BV431" i="2"/>
  <c r="BU431" i="2"/>
  <c r="BV430" i="2"/>
  <c r="BU430" i="2"/>
  <c r="BV429" i="2"/>
  <c r="BU429" i="2"/>
  <c r="BV428" i="2"/>
  <c r="BU428" i="2"/>
  <c r="AN428" i="2"/>
  <c r="M435" i="2" s="1"/>
  <c r="AJ428" i="2"/>
  <c r="AH428" i="2"/>
  <c r="AE428" i="2"/>
  <c r="M38" i="3" s="1"/>
  <c r="AC428" i="2"/>
  <c r="M36" i="3" s="1"/>
  <c r="AA428" i="2"/>
  <c r="M34" i="3" s="1"/>
  <c r="BV427" i="2"/>
  <c r="BU427" i="2"/>
  <c r="BV426" i="2"/>
  <c r="BU426" i="2"/>
  <c r="Y425" i="2"/>
  <c r="Y530" i="2" s="1"/>
  <c r="T425" i="2"/>
  <c r="T530" i="2" s="1"/>
  <c r="S425" i="2"/>
  <c r="S530" i="2" s="1"/>
  <c r="R425" i="2"/>
  <c r="R530" i="2" s="1"/>
  <c r="Q425" i="2"/>
  <c r="W425" i="2" s="1"/>
  <c r="P425" i="2"/>
  <c r="P530" i="2" s="1"/>
  <c r="O425" i="2"/>
  <c r="O530" i="2" s="1"/>
  <c r="J425" i="2"/>
  <c r="J530" i="2" s="1"/>
  <c r="I425" i="2"/>
  <c r="I530" i="2" s="1"/>
  <c r="G425" i="2"/>
  <c r="G530" i="2" s="1"/>
  <c r="BO534" i="2"/>
  <c r="Z424" i="2"/>
  <c r="Z534" i="2" s="1"/>
  <c r="X424" i="2"/>
  <c r="X534" i="2" s="1"/>
  <c r="T424" i="2"/>
  <c r="T534" i="2" s="1"/>
  <c r="S424" i="2"/>
  <c r="S534" i="2" s="1"/>
  <c r="R424" i="2"/>
  <c r="R534" i="2" s="1"/>
  <c r="Q424" i="2"/>
  <c r="Q534" i="2" s="1"/>
  <c r="P424" i="2"/>
  <c r="P534" i="2" s="1"/>
  <c r="O424" i="2"/>
  <c r="O534" i="2" s="1"/>
  <c r="G424" i="2"/>
  <c r="Y423" i="2"/>
  <c r="T423" i="2"/>
  <c r="S423" i="2"/>
  <c r="R423" i="2"/>
  <c r="Q423" i="2"/>
  <c r="W423" i="2" s="1"/>
  <c r="P423" i="2"/>
  <c r="V423" i="2" s="1"/>
  <c r="O423" i="2"/>
  <c r="J423" i="2"/>
  <c r="I423" i="2"/>
  <c r="G423" i="2"/>
  <c r="Z422" i="2"/>
  <c r="X422" i="2"/>
  <c r="T422" i="2"/>
  <c r="S422" i="2"/>
  <c r="R422" i="2"/>
  <c r="Q422" i="2"/>
  <c r="W422" i="2" s="1"/>
  <c r="P422" i="2"/>
  <c r="V422" i="2" s="1"/>
  <c r="O422" i="2"/>
  <c r="J422" i="2"/>
  <c r="G422" i="2"/>
  <c r="I422" i="2" s="1"/>
  <c r="Y421" i="2"/>
  <c r="T421" i="2"/>
  <c r="S421" i="2"/>
  <c r="R421" i="2"/>
  <c r="Q421" i="2"/>
  <c r="W421" i="2" s="1"/>
  <c r="P421" i="2"/>
  <c r="V421" i="2" s="1"/>
  <c r="O421" i="2"/>
  <c r="X421" i="2" s="1"/>
  <c r="G421" i="2"/>
  <c r="I421" i="2" s="1"/>
  <c r="AE420" i="2"/>
  <c r="P420" i="2" s="1"/>
  <c r="W420" i="2"/>
  <c r="T420" i="2"/>
  <c r="S420" i="2"/>
  <c r="R420" i="2"/>
  <c r="Q420" i="2"/>
  <c r="Z420" i="2" s="1"/>
  <c r="O420" i="2"/>
  <c r="U420" i="2" s="1"/>
  <c r="J420" i="2"/>
  <c r="I420" i="2"/>
  <c r="G420" i="2"/>
  <c r="Z419" i="2"/>
  <c r="X419" i="2"/>
  <c r="T419" i="2"/>
  <c r="S419" i="2"/>
  <c r="R419" i="2"/>
  <c r="Q419" i="2"/>
  <c r="W419" i="2" s="1"/>
  <c r="P419" i="2"/>
  <c r="V419" i="2" s="1"/>
  <c r="O419" i="2"/>
  <c r="G419" i="2"/>
  <c r="Y418" i="2"/>
  <c r="T418" i="2"/>
  <c r="S418" i="2"/>
  <c r="R418" i="2"/>
  <c r="Q418" i="2"/>
  <c r="W418" i="2" s="1"/>
  <c r="P418" i="2"/>
  <c r="V418" i="2" s="1"/>
  <c r="O418" i="2"/>
  <c r="J418" i="2"/>
  <c r="I418" i="2"/>
  <c r="G418" i="2"/>
  <c r="Z417" i="2"/>
  <c r="X417" i="2"/>
  <c r="T417" i="2"/>
  <c r="S417" i="2"/>
  <c r="R417" i="2"/>
  <c r="Q417" i="2"/>
  <c r="W417" i="2" s="1"/>
  <c r="P417" i="2"/>
  <c r="V417" i="2" s="1"/>
  <c r="O417" i="2"/>
  <c r="J417" i="2"/>
  <c r="G417" i="2"/>
  <c r="I417" i="2" s="1"/>
  <c r="AP416" i="2"/>
  <c r="Z416" i="2"/>
  <c r="X416" i="2"/>
  <c r="T416" i="2"/>
  <c r="S416" i="2"/>
  <c r="R416" i="2"/>
  <c r="Q416" i="2"/>
  <c r="P416" i="2"/>
  <c r="Y416" i="2" s="1"/>
  <c r="O416" i="2"/>
  <c r="U416" i="2" s="1"/>
  <c r="I416" i="2"/>
  <c r="G416" i="2"/>
  <c r="J416" i="2" s="1"/>
  <c r="Y415" i="2"/>
  <c r="T415" i="2"/>
  <c r="S415" i="2"/>
  <c r="R415" i="2"/>
  <c r="Q415" i="2"/>
  <c r="W415" i="2" s="1"/>
  <c r="P415" i="2"/>
  <c r="V415" i="2" s="1"/>
  <c r="O415" i="2"/>
  <c r="J415" i="2"/>
  <c r="I415" i="2"/>
  <c r="G415" i="2"/>
  <c r="AP414" i="2"/>
  <c r="AP484" i="2" s="1"/>
  <c r="Y414" i="2"/>
  <c r="T414" i="2"/>
  <c r="S414" i="2"/>
  <c r="Q414" i="2"/>
  <c r="P414" i="2"/>
  <c r="V414" i="2" s="1"/>
  <c r="O414" i="2"/>
  <c r="U414" i="2" s="1"/>
  <c r="K414" i="2"/>
  <c r="J414" i="2"/>
  <c r="G414" i="2"/>
  <c r="I414" i="2" s="1"/>
  <c r="Y413" i="2"/>
  <c r="T413" i="2"/>
  <c r="S413" i="2"/>
  <c r="R413" i="2"/>
  <c r="Q413" i="2"/>
  <c r="W413" i="2" s="1"/>
  <c r="P413" i="2"/>
  <c r="V413" i="2" s="1"/>
  <c r="O413" i="2"/>
  <c r="X413" i="2" s="1"/>
  <c r="K413" i="2"/>
  <c r="I413" i="2"/>
  <c r="G413" i="2"/>
  <c r="J413" i="2" s="1"/>
  <c r="AJ412" i="2"/>
  <c r="AJ484" i="2" s="1"/>
  <c r="Z412" i="2"/>
  <c r="X412" i="2"/>
  <c r="T412" i="2"/>
  <c r="S412" i="2"/>
  <c r="R412" i="2"/>
  <c r="Q412" i="2"/>
  <c r="P412" i="2"/>
  <c r="V412" i="2" s="1"/>
  <c r="O412" i="2"/>
  <c r="K412" i="2"/>
  <c r="K484" i="2" s="1"/>
  <c r="I412" i="2"/>
  <c r="G412" i="2"/>
  <c r="X411" i="2"/>
  <c r="X482" i="2" s="1"/>
  <c r="W411" i="2"/>
  <c r="T411" i="2"/>
  <c r="T482" i="2" s="1"/>
  <c r="S411" i="2"/>
  <c r="S482" i="2" s="1"/>
  <c r="R411" i="2"/>
  <c r="R482" i="2" s="1"/>
  <c r="Q411" i="2"/>
  <c r="Q482" i="2" s="1"/>
  <c r="P411" i="2"/>
  <c r="V411" i="2" s="1"/>
  <c r="O411" i="2"/>
  <c r="O482" i="2" s="1"/>
  <c r="J411" i="2"/>
  <c r="J482" i="2" s="1"/>
  <c r="G411" i="2"/>
  <c r="G482" i="2" s="1"/>
  <c r="Y410" i="2"/>
  <c r="X410" i="2"/>
  <c r="W410" i="2"/>
  <c r="T410" i="2"/>
  <c r="S410" i="2"/>
  <c r="R410" i="2"/>
  <c r="Q410" i="2"/>
  <c r="P410" i="2"/>
  <c r="V410" i="2" s="1"/>
  <c r="O410" i="2"/>
  <c r="U410" i="2" s="1"/>
  <c r="G410" i="2"/>
  <c r="Z409" i="2"/>
  <c r="X409" i="2"/>
  <c r="V409" i="2"/>
  <c r="T409" i="2"/>
  <c r="S409" i="2"/>
  <c r="R409" i="2"/>
  <c r="Q409" i="2"/>
  <c r="W409" i="2" s="1"/>
  <c r="P409" i="2"/>
  <c r="Y409" i="2" s="1"/>
  <c r="O409" i="2"/>
  <c r="I409" i="2"/>
  <c r="G409" i="2"/>
  <c r="J409" i="2" s="1"/>
  <c r="E409" i="2"/>
  <c r="E479" i="2" s="1"/>
  <c r="Z408" i="2"/>
  <c r="T408" i="2"/>
  <c r="S408" i="2"/>
  <c r="R408" i="2"/>
  <c r="Q408" i="2"/>
  <c r="W408" i="2" s="1"/>
  <c r="P408" i="2"/>
  <c r="V408" i="2" s="1"/>
  <c r="O408" i="2"/>
  <c r="X408" i="2" s="1"/>
  <c r="J408" i="2"/>
  <c r="G408" i="2"/>
  <c r="I408" i="2" s="1"/>
  <c r="T407" i="2"/>
  <c r="S407" i="2"/>
  <c r="R407" i="2"/>
  <c r="Q407" i="2"/>
  <c r="W407" i="2" s="1"/>
  <c r="P407" i="2"/>
  <c r="Y407" i="2" s="1"/>
  <c r="O407" i="2"/>
  <c r="X407" i="2" s="1"/>
  <c r="J407" i="2"/>
  <c r="I407" i="2"/>
  <c r="G407" i="2"/>
  <c r="Z406" i="2"/>
  <c r="X406" i="2"/>
  <c r="W406" i="2"/>
  <c r="T406" i="2"/>
  <c r="S406" i="2"/>
  <c r="R406" i="2"/>
  <c r="Q406" i="2"/>
  <c r="P406" i="2"/>
  <c r="O406" i="2"/>
  <c r="J406" i="2"/>
  <c r="G406" i="2"/>
  <c r="I406" i="2" s="1"/>
  <c r="Y405" i="2"/>
  <c r="X405" i="2"/>
  <c r="W405" i="2"/>
  <c r="T405" i="2"/>
  <c r="S405" i="2"/>
  <c r="R405" i="2"/>
  <c r="Q405" i="2"/>
  <c r="P405" i="2"/>
  <c r="V405" i="2" s="1"/>
  <c r="O405" i="2"/>
  <c r="U405" i="2" s="1"/>
  <c r="G405" i="2"/>
  <c r="AG404" i="2"/>
  <c r="AG476" i="2" s="1"/>
  <c r="Z404" i="2"/>
  <c r="Y404" i="2"/>
  <c r="W404" i="2"/>
  <c r="T404" i="2"/>
  <c r="S404" i="2"/>
  <c r="Q404" i="2"/>
  <c r="P404" i="2"/>
  <c r="V404" i="2" s="1"/>
  <c r="O404" i="2"/>
  <c r="U404" i="2" s="1"/>
  <c r="J404" i="2"/>
  <c r="I404" i="2"/>
  <c r="G404" i="2"/>
  <c r="Z403" i="2"/>
  <c r="X403" i="2"/>
  <c r="T403" i="2"/>
  <c r="S403" i="2"/>
  <c r="R403" i="2"/>
  <c r="Q403" i="2"/>
  <c r="W403" i="2" s="1"/>
  <c r="P403" i="2"/>
  <c r="O403" i="2"/>
  <c r="U403" i="2" s="1"/>
  <c r="J403" i="2"/>
  <c r="G403" i="2"/>
  <c r="I403" i="2" s="1"/>
  <c r="Y402" i="2"/>
  <c r="T402" i="2"/>
  <c r="S402" i="2"/>
  <c r="R402" i="2"/>
  <c r="Q402" i="2"/>
  <c r="P402" i="2"/>
  <c r="V402" i="2" s="1"/>
  <c r="O402" i="2"/>
  <c r="J402" i="2"/>
  <c r="I402" i="2"/>
  <c r="G402" i="2"/>
  <c r="X401" i="2"/>
  <c r="V401" i="2"/>
  <c r="T401" i="2"/>
  <c r="S401" i="2"/>
  <c r="R401" i="2"/>
  <c r="Q401" i="2"/>
  <c r="P401" i="2"/>
  <c r="O401" i="2"/>
  <c r="G401" i="2"/>
  <c r="Y400" i="2"/>
  <c r="W400" i="2"/>
  <c r="T400" i="2"/>
  <c r="S400" i="2"/>
  <c r="R400" i="2"/>
  <c r="Q400" i="2"/>
  <c r="P400" i="2"/>
  <c r="V400" i="2" s="1"/>
  <c r="O400" i="2"/>
  <c r="U400" i="2" s="1"/>
  <c r="I400" i="2"/>
  <c r="G400" i="2"/>
  <c r="Z399" i="2"/>
  <c r="X399" i="2"/>
  <c r="V399" i="2"/>
  <c r="T399" i="2"/>
  <c r="S399" i="2"/>
  <c r="R399" i="2"/>
  <c r="Q399" i="2"/>
  <c r="W399" i="2" s="1"/>
  <c r="P399" i="2"/>
  <c r="Y399" i="2" s="1"/>
  <c r="O399" i="2"/>
  <c r="G399" i="2"/>
  <c r="I399" i="2" s="1"/>
  <c r="Y398" i="2"/>
  <c r="W398" i="2"/>
  <c r="T398" i="2"/>
  <c r="S398" i="2"/>
  <c r="R398" i="2"/>
  <c r="Q398" i="2"/>
  <c r="P398" i="2"/>
  <c r="V398" i="2" s="1"/>
  <c r="O398" i="2"/>
  <c r="X398" i="2" s="1"/>
  <c r="J398" i="2"/>
  <c r="I398" i="2"/>
  <c r="G398" i="2"/>
  <c r="Z397" i="2"/>
  <c r="Y397" i="2"/>
  <c r="X397" i="2"/>
  <c r="T397" i="2"/>
  <c r="S397" i="2"/>
  <c r="R397" i="2"/>
  <c r="Q397" i="2"/>
  <c r="W397" i="2" s="1"/>
  <c r="P397" i="2"/>
  <c r="V397" i="2" s="1"/>
  <c r="O397" i="2"/>
  <c r="U397" i="2" s="1"/>
  <c r="J397" i="2"/>
  <c r="I397" i="2"/>
  <c r="G397" i="2"/>
  <c r="Y396" i="2"/>
  <c r="T396" i="2"/>
  <c r="S396" i="2"/>
  <c r="R396" i="2"/>
  <c r="Q396" i="2"/>
  <c r="P396" i="2"/>
  <c r="V396" i="2" s="1"/>
  <c r="O396" i="2"/>
  <c r="J396" i="2"/>
  <c r="I396" i="2"/>
  <c r="G396" i="2"/>
  <c r="T395" i="2"/>
  <c r="S395" i="2"/>
  <c r="R395" i="2"/>
  <c r="Q395" i="2"/>
  <c r="W395" i="2" s="1"/>
  <c r="P395" i="2"/>
  <c r="Y395" i="2" s="1"/>
  <c r="O395" i="2"/>
  <c r="X395" i="2" s="1"/>
  <c r="J395" i="2"/>
  <c r="G395" i="2"/>
  <c r="I395" i="2" s="1"/>
  <c r="Z394" i="2"/>
  <c r="Y394" i="2"/>
  <c r="T394" i="2"/>
  <c r="S394" i="2"/>
  <c r="R394" i="2"/>
  <c r="Q394" i="2"/>
  <c r="W394" i="2" s="1"/>
  <c r="P394" i="2"/>
  <c r="V394" i="2" s="1"/>
  <c r="O394" i="2"/>
  <c r="X394" i="2" s="1"/>
  <c r="J394" i="2"/>
  <c r="I394" i="2"/>
  <c r="G394" i="2"/>
  <c r="Z393" i="2"/>
  <c r="T393" i="2"/>
  <c r="S393" i="2"/>
  <c r="R393" i="2"/>
  <c r="Q393" i="2"/>
  <c r="W393" i="2" s="1"/>
  <c r="P393" i="2"/>
  <c r="Y393" i="2" s="1"/>
  <c r="O393" i="2"/>
  <c r="X393" i="2" s="1"/>
  <c r="E393" i="2"/>
  <c r="E467" i="2" s="1"/>
  <c r="X392" i="2"/>
  <c r="V392" i="2"/>
  <c r="T392" i="2"/>
  <c r="S392" i="2"/>
  <c r="R392" i="2"/>
  <c r="Q392" i="2"/>
  <c r="Z392" i="2" s="1"/>
  <c r="P392" i="2"/>
  <c r="Y392" i="2" s="1"/>
  <c r="O392" i="2"/>
  <c r="G392" i="2"/>
  <c r="Y391" i="2"/>
  <c r="X391" i="2"/>
  <c r="W391" i="2"/>
  <c r="T391" i="2"/>
  <c r="S391" i="2"/>
  <c r="R391" i="2"/>
  <c r="Q391" i="2"/>
  <c r="P391" i="2"/>
  <c r="V391" i="2" s="1"/>
  <c r="O391" i="2"/>
  <c r="J391" i="2"/>
  <c r="I391" i="2"/>
  <c r="G391" i="2"/>
  <c r="BO462" i="2"/>
  <c r="Z390" i="2"/>
  <c r="Z462" i="2" s="1"/>
  <c r="Y390" i="2"/>
  <c r="Y462" i="2" s="1"/>
  <c r="X390" i="2"/>
  <c r="X462" i="2" s="1"/>
  <c r="T390" i="2"/>
  <c r="T462" i="2" s="1"/>
  <c r="S390" i="2"/>
  <c r="S462" i="2" s="1"/>
  <c r="R390" i="2"/>
  <c r="R462" i="2" s="1"/>
  <c r="Q390" i="2"/>
  <c r="Q462" i="2" s="1"/>
  <c r="P390" i="2"/>
  <c r="P462" i="2" s="1"/>
  <c r="O390" i="2"/>
  <c r="O462" i="2" s="1"/>
  <c r="G390" i="2"/>
  <c r="Z389" i="2"/>
  <c r="Y389" i="2"/>
  <c r="T389" i="2"/>
  <c r="S389" i="2"/>
  <c r="R389" i="2"/>
  <c r="Q389" i="2"/>
  <c r="W389" i="2" s="1"/>
  <c r="P389" i="2"/>
  <c r="V389" i="2" s="1"/>
  <c r="O389" i="2"/>
  <c r="X389" i="2" s="1"/>
  <c r="J389" i="2"/>
  <c r="I389" i="2"/>
  <c r="G389" i="2"/>
  <c r="T388" i="2"/>
  <c r="S388" i="2"/>
  <c r="R388" i="2"/>
  <c r="Q388" i="2"/>
  <c r="Z388" i="2" s="1"/>
  <c r="P388" i="2"/>
  <c r="Y388" i="2" s="1"/>
  <c r="O388" i="2"/>
  <c r="X388" i="2" s="1"/>
  <c r="J388" i="2"/>
  <c r="G388" i="2"/>
  <c r="I388" i="2" s="1"/>
  <c r="W387" i="2"/>
  <c r="T387" i="2"/>
  <c r="S387" i="2"/>
  <c r="R387" i="2"/>
  <c r="Q387" i="2"/>
  <c r="P387" i="2"/>
  <c r="Y387" i="2" s="1"/>
  <c r="O387" i="2"/>
  <c r="U387" i="2" s="1"/>
  <c r="G387" i="2"/>
  <c r="X386" i="2"/>
  <c r="T386" i="2"/>
  <c r="T458" i="2" s="1"/>
  <c r="S386" i="2"/>
  <c r="S458" i="2" s="1"/>
  <c r="R386" i="2"/>
  <c r="Q386" i="2"/>
  <c r="P386" i="2"/>
  <c r="V386" i="2" s="1"/>
  <c r="O386" i="2"/>
  <c r="G386" i="2"/>
  <c r="I386" i="2" s="1"/>
  <c r="AM385" i="2"/>
  <c r="AM456" i="2" s="1"/>
  <c r="Z385" i="2"/>
  <c r="Y385" i="2"/>
  <c r="T385" i="2"/>
  <c r="S385" i="2"/>
  <c r="R385" i="2"/>
  <c r="Q385" i="2"/>
  <c r="P385" i="2"/>
  <c r="V385" i="2" s="1"/>
  <c r="O385" i="2"/>
  <c r="J385" i="2"/>
  <c r="G385" i="2"/>
  <c r="I385" i="2" s="1"/>
  <c r="Z384" i="2"/>
  <c r="Y384" i="2"/>
  <c r="T384" i="2"/>
  <c r="S384" i="2"/>
  <c r="R384" i="2"/>
  <c r="Q384" i="2"/>
  <c r="W384" i="2" s="1"/>
  <c r="P384" i="2"/>
  <c r="V384" i="2" s="1"/>
  <c r="O384" i="2"/>
  <c r="X384" i="2" s="1"/>
  <c r="J384" i="2"/>
  <c r="I384" i="2"/>
  <c r="G384" i="2"/>
  <c r="AJ383" i="2"/>
  <c r="AJ457" i="2" s="1"/>
  <c r="T383" i="2"/>
  <c r="S383" i="2"/>
  <c r="R383" i="2"/>
  <c r="Q383" i="2"/>
  <c r="Z383" i="2" s="1"/>
  <c r="P383" i="2"/>
  <c r="Y383" i="2" s="1"/>
  <c r="K383" i="2"/>
  <c r="K457" i="2" s="1"/>
  <c r="I383" i="2"/>
  <c r="G383" i="2"/>
  <c r="J383" i="2" s="1"/>
  <c r="Z382" i="2"/>
  <c r="Y382" i="2"/>
  <c r="X382" i="2"/>
  <c r="W382" i="2"/>
  <c r="T382" i="2"/>
  <c r="S382" i="2"/>
  <c r="R382" i="2"/>
  <c r="Q382" i="2"/>
  <c r="P382" i="2"/>
  <c r="V382" i="2" s="1"/>
  <c r="O382" i="2"/>
  <c r="J382" i="2"/>
  <c r="I382" i="2"/>
  <c r="G382" i="2"/>
  <c r="Z381" i="2"/>
  <c r="Y381" i="2"/>
  <c r="X381" i="2"/>
  <c r="T381" i="2"/>
  <c r="S381" i="2"/>
  <c r="R381" i="2"/>
  <c r="Q381" i="2"/>
  <c r="W381" i="2" s="1"/>
  <c r="P381" i="2"/>
  <c r="V381" i="2" s="1"/>
  <c r="O381" i="2"/>
  <c r="U381" i="2" s="1"/>
  <c r="G381" i="2"/>
  <c r="I381" i="2" s="1"/>
  <c r="Z380" i="2"/>
  <c r="T380" i="2"/>
  <c r="S380" i="2"/>
  <c r="R380" i="2"/>
  <c r="Q380" i="2"/>
  <c r="W380" i="2" s="1"/>
  <c r="P380" i="2"/>
  <c r="V380" i="2" s="1"/>
  <c r="O380" i="2"/>
  <c r="X380" i="2" s="1"/>
  <c r="J380" i="2"/>
  <c r="I380" i="2"/>
  <c r="G380" i="2"/>
  <c r="Z379" i="2"/>
  <c r="V379" i="2"/>
  <c r="T379" i="2"/>
  <c r="S379" i="2"/>
  <c r="R379" i="2"/>
  <c r="Q379" i="2"/>
  <c r="W379" i="2" s="1"/>
  <c r="P379" i="2"/>
  <c r="Y379" i="2" s="1"/>
  <c r="O379" i="2"/>
  <c r="X379" i="2" s="1"/>
  <c r="J379" i="2"/>
  <c r="G379" i="2"/>
  <c r="I379" i="2" s="1"/>
  <c r="X378" i="2"/>
  <c r="W378" i="2"/>
  <c r="T378" i="2"/>
  <c r="S378" i="2"/>
  <c r="R378" i="2"/>
  <c r="Q378" i="2"/>
  <c r="P378" i="2"/>
  <c r="Y378" i="2" s="1"/>
  <c r="O378" i="2"/>
  <c r="G378" i="2"/>
  <c r="Y377" i="2"/>
  <c r="X377" i="2"/>
  <c r="T377" i="2"/>
  <c r="S377" i="2"/>
  <c r="R377" i="2"/>
  <c r="Q377" i="2"/>
  <c r="Z377" i="2" s="1"/>
  <c r="P377" i="2"/>
  <c r="V377" i="2" s="1"/>
  <c r="O377" i="2"/>
  <c r="G377" i="2"/>
  <c r="J377" i="2" s="1"/>
  <c r="Z376" i="2"/>
  <c r="Y376" i="2"/>
  <c r="T376" i="2"/>
  <c r="S376" i="2"/>
  <c r="R376" i="2"/>
  <c r="Q376" i="2"/>
  <c r="P376" i="2"/>
  <c r="V376" i="2" s="1"/>
  <c r="O376" i="2"/>
  <c r="K376" i="2"/>
  <c r="J376" i="2"/>
  <c r="G376" i="2"/>
  <c r="I376" i="2" s="1"/>
  <c r="AG375" i="2"/>
  <c r="R375" i="2" s="1"/>
  <c r="Z375" i="2"/>
  <c r="W375" i="2"/>
  <c r="T375" i="2"/>
  <c r="S375" i="2"/>
  <c r="Q375" i="2"/>
  <c r="P375" i="2"/>
  <c r="O375" i="2"/>
  <c r="X375" i="2" s="1"/>
  <c r="J375" i="2"/>
  <c r="G375" i="2"/>
  <c r="I375" i="2" s="1"/>
  <c r="T374" i="2"/>
  <c r="S374" i="2"/>
  <c r="R374" i="2"/>
  <c r="Q374" i="2"/>
  <c r="W374" i="2" s="1"/>
  <c r="P374" i="2"/>
  <c r="Y374" i="2" s="1"/>
  <c r="O374" i="2"/>
  <c r="G374" i="2"/>
  <c r="AG373" i="2"/>
  <c r="AG365" i="2" s="1"/>
  <c r="Y373" i="2"/>
  <c r="X373" i="2"/>
  <c r="T373" i="2"/>
  <c r="S373" i="2"/>
  <c r="R373" i="2"/>
  <c r="Q373" i="2"/>
  <c r="W373" i="2" s="1"/>
  <c r="P373" i="2"/>
  <c r="V373" i="2" s="1"/>
  <c r="O373" i="2"/>
  <c r="U373" i="2" s="1"/>
  <c r="J373" i="2"/>
  <c r="I373" i="2"/>
  <c r="G373" i="2"/>
  <c r="Z372" i="2"/>
  <c r="Y372" i="2"/>
  <c r="T372" i="2"/>
  <c r="S372" i="2"/>
  <c r="R372" i="2"/>
  <c r="Q372" i="2"/>
  <c r="W372" i="2" s="1"/>
  <c r="P372" i="2"/>
  <c r="V372" i="2" s="1"/>
  <c r="O372" i="2"/>
  <c r="K372" i="2"/>
  <c r="J372" i="2"/>
  <c r="I372" i="2"/>
  <c r="G372" i="2"/>
  <c r="V371" i="2"/>
  <c r="T371" i="2"/>
  <c r="S371" i="2"/>
  <c r="R371" i="2"/>
  <c r="Q371" i="2"/>
  <c r="W371" i="2" s="1"/>
  <c r="P371" i="2"/>
  <c r="O371" i="2"/>
  <c r="J371" i="2"/>
  <c r="G371" i="2"/>
  <c r="I371" i="2" s="1"/>
  <c r="V370" i="2"/>
  <c r="T370" i="2"/>
  <c r="S370" i="2"/>
  <c r="R370" i="2"/>
  <c r="Q370" i="2"/>
  <c r="P370" i="2"/>
  <c r="Y370" i="2" s="1"/>
  <c r="O370" i="2"/>
  <c r="X370" i="2" s="1"/>
  <c r="G370" i="2"/>
  <c r="X369" i="2"/>
  <c r="T369" i="2"/>
  <c r="S369" i="2"/>
  <c r="R369" i="2"/>
  <c r="Q369" i="2"/>
  <c r="W369" i="2" s="1"/>
  <c r="P369" i="2"/>
  <c r="O369" i="2"/>
  <c r="I369" i="2"/>
  <c r="G369" i="2"/>
  <c r="J369" i="2" s="1"/>
  <c r="E369" i="2"/>
  <c r="E454" i="2" s="1"/>
  <c r="AM368" i="2"/>
  <c r="AJ368" i="2"/>
  <c r="W368" i="2"/>
  <c r="T368" i="2"/>
  <c r="S368" i="2"/>
  <c r="Q368" i="2"/>
  <c r="P368" i="2"/>
  <c r="Y368" i="2" s="1"/>
  <c r="K368" i="2"/>
  <c r="K453" i="2" s="1"/>
  <c r="G368" i="2"/>
  <c r="AP367" i="2"/>
  <c r="AP520" i="2" s="1"/>
  <c r="Z367" i="2"/>
  <c r="Y367" i="2"/>
  <c r="X367" i="2"/>
  <c r="W367" i="2"/>
  <c r="T367" i="2"/>
  <c r="S367" i="2"/>
  <c r="R367" i="2"/>
  <c r="Q367" i="2"/>
  <c r="P367" i="2"/>
  <c r="V367" i="2" s="1"/>
  <c r="O367" i="2"/>
  <c r="U367" i="2" s="1"/>
  <c r="J367" i="2"/>
  <c r="G367" i="2"/>
  <c r="I367" i="2" s="1"/>
  <c r="Z366" i="2"/>
  <c r="Y366" i="2"/>
  <c r="X366" i="2"/>
  <c r="T366" i="2"/>
  <c r="S366" i="2"/>
  <c r="R366" i="2"/>
  <c r="Q366" i="2"/>
  <c r="W366" i="2" s="1"/>
  <c r="P366" i="2"/>
  <c r="V366" i="2" s="1"/>
  <c r="O366" i="2"/>
  <c r="J366" i="2"/>
  <c r="I366" i="2"/>
  <c r="G366" i="2"/>
  <c r="BM365" i="2"/>
  <c r="BL365" i="2"/>
  <c r="BK365" i="2"/>
  <c r="BJ365" i="2"/>
  <c r="BI365" i="2"/>
  <c r="BH365" i="2"/>
  <c r="BG365" i="2"/>
  <c r="BF365" i="2"/>
  <c r="BE365" i="2"/>
  <c r="BD365" i="2"/>
  <c r="BC365" i="2"/>
  <c r="BB365" i="2"/>
  <c r="BA365" i="2"/>
  <c r="AZ365" i="2"/>
  <c r="AY365" i="2"/>
  <c r="AX365" i="2"/>
  <c r="AW365" i="2"/>
  <c r="AV365" i="2"/>
  <c r="AU365" i="2"/>
  <c r="AT365" i="2"/>
  <c r="AS365" i="2"/>
  <c r="AR365" i="2"/>
  <c r="AQ365" i="2"/>
  <c r="AP365" i="2"/>
  <c r="AO365" i="2"/>
  <c r="AN365" i="2"/>
  <c r="AL365" i="2"/>
  <c r="AK365" i="2"/>
  <c r="AI365" i="2"/>
  <c r="AH365" i="2"/>
  <c r="AF365" i="2"/>
  <c r="AE365" i="2"/>
  <c r="AD365" i="2"/>
  <c r="AC365" i="2"/>
  <c r="AB365" i="2"/>
  <c r="AA365" i="2"/>
  <c r="N365" i="2"/>
  <c r="M365" i="2"/>
  <c r="L365" i="2"/>
  <c r="H365" i="2"/>
  <c r="F365" i="2"/>
  <c r="E365" i="2"/>
  <c r="Z364" i="2"/>
  <c r="Y364" i="2"/>
  <c r="T364" i="2"/>
  <c r="S364" i="2"/>
  <c r="R364" i="2"/>
  <c r="Q364" i="2"/>
  <c r="W364" i="2" s="1"/>
  <c r="P364" i="2"/>
  <c r="V364" i="2" s="1"/>
  <c r="O364" i="2"/>
  <c r="X364" i="2" s="1"/>
  <c r="G364" i="2"/>
  <c r="J364" i="2" s="1"/>
  <c r="BO498" i="2"/>
  <c r="Z363" i="2"/>
  <c r="Z498" i="2" s="1"/>
  <c r="T363" i="2"/>
  <c r="T498" i="2" s="1"/>
  <c r="S363" i="2"/>
  <c r="S498" i="2" s="1"/>
  <c r="R363" i="2"/>
  <c r="R498" i="2" s="1"/>
  <c r="Q363" i="2"/>
  <c r="Q498" i="2" s="1"/>
  <c r="P363" i="2"/>
  <c r="P498" i="2" s="1"/>
  <c r="O363" i="2"/>
  <c r="J363" i="2"/>
  <c r="J498" i="2" s="1"/>
  <c r="I363" i="2"/>
  <c r="I498" i="2" s="1"/>
  <c r="G363" i="2"/>
  <c r="G498" i="2" s="1"/>
  <c r="Z362" i="2"/>
  <c r="T362" i="2"/>
  <c r="S362" i="2"/>
  <c r="R362" i="2"/>
  <c r="Q362" i="2"/>
  <c r="W362" i="2" s="1"/>
  <c r="P362" i="2"/>
  <c r="Y362" i="2" s="1"/>
  <c r="O362" i="2"/>
  <c r="G362" i="2"/>
  <c r="I362" i="2" s="1"/>
  <c r="X361" i="2"/>
  <c r="T361" i="2"/>
  <c r="S361" i="2"/>
  <c r="R361" i="2"/>
  <c r="Q361" i="2"/>
  <c r="P361" i="2"/>
  <c r="Y361" i="2" s="1"/>
  <c r="O361" i="2"/>
  <c r="U361" i="2" s="1"/>
  <c r="G361" i="2"/>
  <c r="Y360" i="2"/>
  <c r="Y452" i="2" s="1"/>
  <c r="X360" i="2"/>
  <c r="X452" i="2" s="1"/>
  <c r="V360" i="2"/>
  <c r="T360" i="2"/>
  <c r="T452" i="2" s="1"/>
  <c r="S360" i="2"/>
  <c r="S452" i="2" s="1"/>
  <c r="R360" i="2"/>
  <c r="R452" i="2" s="1"/>
  <c r="Q360" i="2"/>
  <c r="P360" i="2"/>
  <c r="P452" i="2" s="1"/>
  <c r="O360" i="2"/>
  <c r="O452" i="2" s="1"/>
  <c r="I360" i="2"/>
  <c r="I452" i="2" s="1"/>
  <c r="G360" i="2"/>
  <c r="Y359" i="2"/>
  <c r="X359" i="2"/>
  <c r="T359" i="2"/>
  <c r="S359" i="2"/>
  <c r="R359" i="2"/>
  <c r="Q359" i="2"/>
  <c r="P359" i="2"/>
  <c r="V359" i="2" s="1"/>
  <c r="O359" i="2"/>
  <c r="G359" i="2"/>
  <c r="Z358" i="2"/>
  <c r="Y358" i="2"/>
  <c r="X358" i="2"/>
  <c r="T358" i="2"/>
  <c r="S358" i="2"/>
  <c r="R358" i="2"/>
  <c r="Q358" i="2"/>
  <c r="W358" i="2" s="1"/>
  <c r="P358" i="2"/>
  <c r="V358" i="2" s="1"/>
  <c r="O358" i="2"/>
  <c r="U358" i="2" s="1"/>
  <c r="J358" i="2"/>
  <c r="I358" i="2"/>
  <c r="G358" i="2"/>
  <c r="E358" i="2"/>
  <c r="E450" i="2" s="1"/>
  <c r="V357" i="2"/>
  <c r="T357" i="2"/>
  <c r="S357" i="2"/>
  <c r="R357" i="2"/>
  <c r="Q357" i="2"/>
  <c r="P357" i="2"/>
  <c r="Y357" i="2" s="1"/>
  <c r="O357" i="2"/>
  <c r="X357" i="2" s="1"/>
  <c r="J357" i="2"/>
  <c r="G357" i="2"/>
  <c r="I357" i="2" s="1"/>
  <c r="X356" i="2"/>
  <c r="T356" i="2"/>
  <c r="S356" i="2"/>
  <c r="R356" i="2"/>
  <c r="Q356" i="2"/>
  <c r="Z356" i="2" s="1"/>
  <c r="P356" i="2"/>
  <c r="Y356" i="2" s="1"/>
  <c r="O356" i="2"/>
  <c r="U356" i="2" s="1"/>
  <c r="E356" i="2"/>
  <c r="Z355" i="2"/>
  <c r="Y355" i="2"/>
  <c r="X355" i="2"/>
  <c r="W355" i="2"/>
  <c r="T355" i="2"/>
  <c r="S355" i="2"/>
  <c r="S350" i="2" s="1"/>
  <c r="R355" i="2"/>
  <c r="Q355" i="2"/>
  <c r="P355" i="2"/>
  <c r="V355" i="2" s="1"/>
  <c r="O355" i="2"/>
  <c r="G355" i="2"/>
  <c r="J355" i="2" s="1"/>
  <c r="Z354" i="2"/>
  <c r="Y354" i="2"/>
  <c r="Y466" i="2" s="1"/>
  <c r="T354" i="2"/>
  <c r="T466" i="2" s="1"/>
  <c r="S354" i="2"/>
  <c r="S466" i="2" s="1"/>
  <c r="R354" i="2"/>
  <c r="R466" i="2" s="1"/>
  <c r="Q354" i="2"/>
  <c r="P354" i="2"/>
  <c r="O354" i="2"/>
  <c r="J354" i="2"/>
  <c r="G354" i="2"/>
  <c r="I354" i="2" s="1"/>
  <c r="Z353" i="2"/>
  <c r="T353" i="2"/>
  <c r="S353" i="2"/>
  <c r="R353" i="2"/>
  <c r="Q353" i="2"/>
  <c r="W353" i="2" s="1"/>
  <c r="P353" i="2"/>
  <c r="Y353" i="2" s="1"/>
  <c r="O353" i="2"/>
  <c r="I353" i="2"/>
  <c r="G353" i="2"/>
  <c r="T352" i="2"/>
  <c r="S352" i="2"/>
  <c r="R352" i="2"/>
  <c r="Q352" i="2"/>
  <c r="W352" i="2" s="1"/>
  <c r="P352" i="2"/>
  <c r="Y352" i="2" s="1"/>
  <c r="O352" i="2"/>
  <c r="X352" i="2" s="1"/>
  <c r="J352" i="2"/>
  <c r="G352" i="2"/>
  <c r="I352" i="2" s="1"/>
  <c r="Y351" i="2"/>
  <c r="V351" i="2"/>
  <c r="T351" i="2"/>
  <c r="S351" i="2"/>
  <c r="R351" i="2"/>
  <c r="Q351" i="2"/>
  <c r="Z351" i="2" s="1"/>
  <c r="P351" i="2"/>
  <c r="O351" i="2"/>
  <c r="G351" i="2"/>
  <c r="BM350" i="2"/>
  <c r="BM339" i="2" s="1"/>
  <c r="BL350" i="2"/>
  <c r="BK350" i="2"/>
  <c r="BJ350" i="2"/>
  <c r="BI350" i="2"/>
  <c r="BH350" i="2"/>
  <c r="BG350" i="2"/>
  <c r="BG339" i="2" s="1"/>
  <c r="BF350" i="2"/>
  <c r="BE350" i="2"/>
  <c r="BD350" i="2"/>
  <c r="BD339" i="2" s="1"/>
  <c r="BC350" i="2"/>
  <c r="BB350" i="2"/>
  <c r="BA350" i="2"/>
  <c r="BA339" i="2" s="1"/>
  <c r="AZ350" i="2"/>
  <c r="AY350" i="2"/>
  <c r="AX350" i="2"/>
  <c r="AW350" i="2"/>
  <c r="AV350" i="2"/>
  <c r="AU350" i="2"/>
  <c r="AU339" i="2" s="1"/>
  <c r="AT350" i="2"/>
  <c r="AS350" i="2"/>
  <c r="AR350" i="2"/>
  <c r="AQ350" i="2"/>
  <c r="AP350" i="2"/>
  <c r="AO350" i="2"/>
  <c r="AO339" i="2" s="1"/>
  <c r="AN350" i="2"/>
  <c r="AM350" i="2"/>
  <c r="AL350" i="2"/>
  <c r="AL339" i="2" s="1"/>
  <c r="AK350" i="2"/>
  <c r="AJ350" i="2"/>
  <c r="AI350" i="2"/>
  <c r="AI339" i="2" s="1"/>
  <c r="AH350" i="2"/>
  <c r="AG350" i="2"/>
  <c r="AF350" i="2"/>
  <c r="AE350" i="2"/>
  <c r="AD350" i="2"/>
  <c r="AC350" i="2"/>
  <c r="AC339" i="2" s="1"/>
  <c r="AB350" i="2"/>
  <c r="AA350" i="2"/>
  <c r="N350" i="2"/>
  <c r="M350" i="2"/>
  <c r="L350" i="2"/>
  <c r="K350" i="2"/>
  <c r="H350" i="2"/>
  <c r="F350" i="2"/>
  <c r="E350" i="2"/>
  <c r="X349" i="2"/>
  <c r="T349" i="2"/>
  <c r="S349" i="2"/>
  <c r="R349" i="2"/>
  <c r="Q349" i="2"/>
  <c r="P349" i="2"/>
  <c r="Y349" i="2" s="1"/>
  <c r="O349" i="2"/>
  <c r="U349" i="2" s="1"/>
  <c r="I349" i="2"/>
  <c r="G349" i="2"/>
  <c r="Y348" i="2"/>
  <c r="X348" i="2"/>
  <c r="V348" i="2"/>
  <c r="T348" i="2"/>
  <c r="S348" i="2"/>
  <c r="R348" i="2"/>
  <c r="Q348" i="2"/>
  <c r="P348" i="2"/>
  <c r="O348" i="2"/>
  <c r="G348" i="2"/>
  <c r="I348" i="2" s="1"/>
  <c r="Z347" i="2"/>
  <c r="Y347" i="2"/>
  <c r="W347" i="2"/>
  <c r="T347" i="2"/>
  <c r="S347" i="2"/>
  <c r="R347" i="2"/>
  <c r="Q347" i="2"/>
  <c r="P347" i="2"/>
  <c r="V347" i="2" s="1"/>
  <c r="O347" i="2"/>
  <c r="G347" i="2"/>
  <c r="I347" i="2" s="1"/>
  <c r="Z346" i="2"/>
  <c r="X346" i="2"/>
  <c r="V346" i="2"/>
  <c r="T346" i="2"/>
  <c r="S346" i="2"/>
  <c r="R346" i="2"/>
  <c r="Q346" i="2"/>
  <c r="W346" i="2" s="1"/>
  <c r="P346" i="2"/>
  <c r="Y346" i="2" s="1"/>
  <c r="O346" i="2"/>
  <c r="U346" i="2" s="1"/>
  <c r="J346" i="2"/>
  <c r="I346" i="2"/>
  <c r="G346" i="2"/>
  <c r="Y345" i="2"/>
  <c r="T345" i="2"/>
  <c r="S345" i="2"/>
  <c r="R345" i="2"/>
  <c r="Q345" i="2"/>
  <c r="Z345" i="2" s="1"/>
  <c r="P345" i="2"/>
  <c r="V345" i="2" s="1"/>
  <c r="O345" i="2"/>
  <c r="X345" i="2" s="1"/>
  <c r="J345" i="2"/>
  <c r="G345" i="2"/>
  <c r="I345" i="2" s="1"/>
  <c r="Z344" i="2"/>
  <c r="X344" i="2"/>
  <c r="V344" i="2"/>
  <c r="T344" i="2"/>
  <c r="S344" i="2"/>
  <c r="R344" i="2"/>
  <c r="Q344" i="2"/>
  <c r="W344" i="2" s="1"/>
  <c r="P344" i="2"/>
  <c r="Y344" i="2" s="1"/>
  <c r="O344" i="2"/>
  <c r="U344" i="2" s="1"/>
  <c r="G344" i="2"/>
  <c r="J344" i="2" s="1"/>
  <c r="AP343" i="2"/>
  <c r="AP446" i="2" s="1"/>
  <c r="X343" i="2"/>
  <c r="T343" i="2"/>
  <c r="S343" i="2"/>
  <c r="R343" i="2"/>
  <c r="Q343" i="2"/>
  <c r="P343" i="2"/>
  <c r="Y343" i="2" s="1"/>
  <c r="O343" i="2"/>
  <c r="K343" i="2"/>
  <c r="K446" i="2" s="1"/>
  <c r="G343" i="2"/>
  <c r="J343" i="2" s="1"/>
  <c r="Z342" i="2"/>
  <c r="X342" i="2"/>
  <c r="W342" i="2"/>
  <c r="T342" i="2"/>
  <c r="S342" i="2"/>
  <c r="R342" i="2"/>
  <c r="Q342" i="2"/>
  <c r="P342" i="2"/>
  <c r="V342" i="2" s="1"/>
  <c r="O342" i="2"/>
  <c r="J342" i="2"/>
  <c r="I342" i="2"/>
  <c r="G342" i="2"/>
  <c r="AP341" i="2"/>
  <c r="O341" i="2" s="1"/>
  <c r="X341" i="2" s="1"/>
  <c r="AM341" i="2"/>
  <c r="Y341" i="2"/>
  <c r="T341" i="2"/>
  <c r="S341" i="2"/>
  <c r="Q341" i="2"/>
  <c r="W341" i="2" s="1"/>
  <c r="P341" i="2"/>
  <c r="K341" i="2"/>
  <c r="G341" i="2"/>
  <c r="I341" i="2" s="1"/>
  <c r="BM340" i="2"/>
  <c r="BL340" i="2"/>
  <c r="BL339" i="2" s="1"/>
  <c r="BK340" i="2"/>
  <c r="BJ340" i="2"/>
  <c r="BI340" i="2"/>
  <c r="BH340" i="2"/>
  <c r="BG340" i="2"/>
  <c r="BF340" i="2"/>
  <c r="BF339" i="2" s="1"/>
  <c r="BF320" i="2" s="1"/>
  <c r="BE340" i="2"/>
  <c r="BD340" i="2"/>
  <c r="BC340" i="2"/>
  <c r="BB340" i="2"/>
  <c r="BA340" i="2"/>
  <c r="AZ340" i="2"/>
  <c r="AZ339" i="2" s="1"/>
  <c r="AY340" i="2"/>
  <c r="AX340" i="2"/>
  <c r="AW340" i="2"/>
  <c r="AW339" i="2" s="1"/>
  <c r="AV340" i="2"/>
  <c r="AU340" i="2"/>
  <c r="AT340" i="2"/>
  <c r="AT339" i="2" s="1"/>
  <c r="AT320" i="2" s="1"/>
  <c r="AS340" i="2"/>
  <c r="AR340" i="2"/>
  <c r="AQ340" i="2"/>
  <c r="AO340" i="2"/>
  <c r="AN340" i="2"/>
  <c r="AN339" i="2" s="1"/>
  <c r="AM340" i="2"/>
  <c r="AL340" i="2"/>
  <c r="AK340" i="2"/>
  <c r="AK339" i="2" s="1"/>
  <c r="AJ340" i="2"/>
  <c r="AI340" i="2"/>
  <c r="AH340" i="2"/>
  <c r="AH339" i="2" s="1"/>
  <c r="AH320" i="2" s="1"/>
  <c r="AG340" i="2"/>
  <c r="AF340" i="2"/>
  <c r="AE340" i="2"/>
  <c r="AE339" i="2" s="1"/>
  <c r="AD340" i="2"/>
  <c r="AC340" i="2"/>
  <c r="AB340" i="2"/>
  <c r="AB339" i="2" s="1"/>
  <c r="AB320" i="2" s="1"/>
  <c r="AA340" i="2"/>
  <c r="S340" i="2"/>
  <c r="N340" i="2"/>
  <c r="M340" i="2"/>
  <c r="M339" i="2" s="1"/>
  <c r="L340" i="2"/>
  <c r="L339" i="2" s="1"/>
  <c r="H340" i="2"/>
  <c r="F340" i="2"/>
  <c r="F339" i="2" s="1"/>
  <c r="E340" i="2"/>
  <c r="BK339" i="2"/>
  <c r="BJ339" i="2"/>
  <c r="BI339" i="2"/>
  <c r="BH339" i="2"/>
  <c r="BE339" i="2"/>
  <c r="BC339" i="2"/>
  <c r="BB339" i="2"/>
  <c r="AY339" i="2"/>
  <c r="AX339" i="2"/>
  <c r="AV339" i="2"/>
  <c r="AS339" i="2"/>
  <c r="AR339" i="2"/>
  <c r="AQ339" i="2"/>
  <c r="AM339" i="2"/>
  <c r="AJ339" i="2"/>
  <c r="AG339" i="2"/>
  <c r="AF339" i="2"/>
  <c r="AD339" i="2"/>
  <c r="AA339" i="2"/>
  <c r="N339" i="2"/>
  <c r="H339" i="2"/>
  <c r="E339" i="2"/>
  <c r="Z338" i="2"/>
  <c r="T338" i="2"/>
  <c r="S338" i="2"/>
  <c r="R338" i="2"/>
  <c r="Q338" i="2"/>
  <c r="W338" i="2" s="1"/>
  <c r="P338" i="2"/>
  <c r="Y338" i="2" s="1"/>
  <c r="O338" i="2"/>
  <c r="I338" i="2"/>
  <c r="G338" i="2"/>
  <c r="T337" i="2"/>
  <c r="S337" i="2"/>
  <c r="R337" i="2"/>
  <c r="Q337" i="2"/>
  <c r="W337" i="2" s="1"/>
  <c r="P337" i="2"/>
  <c r="Y337" i="2" s="1"/>
  <c r="O337" i="2"/>
  <c r="X337" i="2" s="1"/>
  <c r="J337" i="2"/>
  <c r="G337" i="2"/>
  <c r="I337" i="2" s="1"/>
  <c r="Y336" i="2"/>
  <c r="X336" i="2"/>
  <c r="T336" i="2"/>
  <c r="S336" i="2"/>
  <c r="R336" i="2"/>
  <c r="Q336" i="2"/>
  <c r="Z336" i="2" s="1"/>
  <c r="P336" i="2"/>
  <c r="V336" i="2" s="1"/>
  <c r="O336" i="2"/>
  <c r="U336" i="2" s="1"/>
  <c r="G336" i="2"/>
  <c r="J336" i="2" s="1"/>
  <c r="Z335" i="2"/>
  <c r="X335" i="2"/>
  <c r="W335" i="2"/>
  <c r="V335" i="2"/>
  <c r="T335" i="2"/>
  <c r="S335" i="2"/>
  <c r="R335" i="2"/>
  <c r="Q335" i="2"/>
  <c r="P335" i="2"/>
  <c r="Y335" i="2" s="1"/>
  <c r="O335" i="2"/>
  <c r="G335" i="2"/>
  <c r="I335" i="2" s="1"/>
  <c r="Z334" i="2"/>
  <c r="Y334" i="2"/>
  <c r="X334" i="2"/>
  <c r="W334" i="2"/>
  <c r="T334" i="2"/>
  <c r="S334" i="2"/>
  <c r="R334" i="2"/>
  <c r="Q334" i="2"/>
  <c r="P334" i="2"/>
  <c r="V334" i="2" s="1"/>
  <c r="O334" i="2"/>
  <c r="U334" i="2" s="1"/>
  <c r="J334" i="2"/>
  <c r="I334" i="2"/>
  <c r="G334" i="2"/>
  <c r="Z333" i="2"/>
  <c r="Y333" i="2"/>
  <c r="X333" i="2"/>
  <c r="T333" i="2"/>
  <c r="S333" i="2"/>
  <c r="R333" i="2"/>
  <c r="Q333" i="2"/>
  <c r="W333" i="2" s="1"/>
  <c r="P333" i="2"/>
  <c r="V333" i="2" s="1"/>
  <c r="O333" i="2"/>
  <c r="U333" i="2" s="1"/>
  <c r="G333" i="2"/>
  <c r="J333" i="2" s="1"/>
  <c r="Z332" i="2"/>
  <c r="T332" i="2"/>
  <c r="S332" i="2"/>
  <c r="R332" i="2"/>
  <c r="Q332" i="2"/>
  <c r="W332" i="2" s="1"/>
  <c r="P332" i="2"/>
  <c r="Y332" i="2" s="1"/>
  <c r="O332" i="2"/>
  <c r="I332" i="2"/>
  <c r="G332" i="2"/>
  <c r="T331" i="2"/>
  <c r="S331" i="2"/>
  <c r="R331" i="2"/>
  <c r="Q331" i="2"/>
  <c r="Q329" i="2" s="1"/>
  <c r="Z329" i="2" s="1"/>
  <c r="P331" i="2"/>
  <c r="Y331" i="2" s="1"/>
  <c r="O331" i="2"/>
  <c r="X331" i="2" s="1"/>
  <c r="J331" i="2"/>
  <c r="G331" i="2"/>
  <c r="I331" i="2" s="1"/>
  <c r="Y330" i="2"/>
  <c r="X330" i="2"/>
  <c r="T330" i="2"/>
  <c r="S330" i="2"/>
  <c r="R330" i="2"/>
  <c r="Q330" i="2"/>
  <c r="Z330" i="2" s="1"/>
  <c r="P330" i="2"/>
  <c r="V330" i="2" s="1"/>
  <c r="O330" i="2"/>
  <c r="U330" i="2" s="1"/>
  <c r="K330" i="2"/>
  <c r="J330" i="2"/>
  <c r="I330" i="2"/>
  <c r="G330" i="2"/>
  <c r="BM329" i="2"/>
  <c r="BL329" i="2"/>
  <c r="BK329" i="2"/>
  <c r="BJ329" i="2"/>
  <c r="BI329" i="2"/>
  <c r="BH329" i="2"/>
  <c r="BG329" i="2"/>
  <c r="BF329" i="2"/>
  <c r="BE329" i="2"/>
  <c r="BD329" i="2"/>
  <c r="BC329" i="2"/>
  <c r="BB329" i="2"/>
  <c r="BA329" i="2"/>
  <c r="AZ329" i="2"/>
  <c r="AY329" i="2"/>
  <c r="AX329" i="2"/>
  <c r="AW329" i="2"/>
  <c r="AV329" i="2"/>
  <c r="AU329" i="2"/>
  <c r="AT329" i="2"/>
  <c r="AS329" i="2"/>
  <c r="AR329" i="2"/>
  <c r="AQ329" i="2"/>
  <c r="AP329" i="2"/>
  <c r="AO329" i="2"/>
  <c r="AN329" i="2"/>
  <c r="AM329" i="2"/>
  <c r="AL329" i="2"/>
  <c r="AK329" i="2"/>
  <c r="AJ329" i="2"/>
  <c r="AI329" i="2"/>
  <c r="AH329" i="2"/>
  <c r="AG329" i="2"/>
  <c r="AF329" i="2"/>
  <c r="AE329" i="2"/>
  <c r="AD329" i="2"/>
  <c r="AC329" i="2"/>
  <c r="AB329" i="2"/>
  <c r="AA329" i="2"/>
  <c r="T329" i="2"/>
  <c r="N329" i="2"/>
  <c r="N321" i="2" s="1"/>
  <c r="N320" i="2" s="1"/>
  <c r="M329" i="2"/>
  <c r="L329" i="2"/>
  <c r="K329" i="2"/>
  <c r="H329" i="2"/>
  <c r="H321" i="2" s="1"/>
  <c r="H320" i="2" s="1"/>
  <c r="F329" i="2"/>
  <c r="E329" i="2"/>
  <c r="Y328" i="2"/>
  <c r="X328" i="2"/>
  <c r="V328" i="2"/>
  <c r="T328" i="2"/>
  <c r="S328" i="2"/>
  <c r="R328" i="2"/>
  <c r="Q328" i="2"/>
  <c r="P328" i="2"/>
  <c r="O328" i="2"/>
  <c r="G328" i="2"/>
  <c r="J328" i="2" s="1"/>
  <c r="Z327" i="2"/>
  <c r="Y327" i="2"/>
  <c r="W327" i="2"/>
  <c r="T327" i="2"/>
  <c r="S327" i="2"/>
  <c r="R327" i="2"/>
  <c r="Q327" i="2"/>
  <c r="P327" i="2"/>
  <c r="V327" i="2" s="1"/>
  <c r="O327" i="2"/>
  <c r="G327" i="2"/>
  <c r="I327" i="2" s="1"/>
  <c r="Z326" i="2"/>
  <c r="X326" i="2"/>
  <c r="T326" i="2"/>
  <c r="S326" i="2"/>
  <c r="R326" i="2"/>
  <c r="Q326" i="2"/>
  <c r="W326" i="2" s="1"/>
  <c r="P326" i="2"/>
  <c r="V326" i="2" s="1"/>
  <c r="O326" i="2"/>
  <c r="U326" i="2" s="1"/>
  <c r="J326" i="2"/>
  <c r="I326" i="2"/>
  <c r="G326" i="2"/>
  <c r="AP325" i="2"/>
  <c r="AM325" i="2"/>
  <c r="AG325" i="2"/>
  <c r="R325" i="2" s="1"/>
  <c r="T325" i="2"/>
  <c r="S325" i="2"/>
  <c r="Q325" i="2"/>
  <c r="Z325" i="2" s="1"/>
  <c r="P325" i="2"/>
  <c r="Y325" i="2" s="1"/>
  <c r="K325" i="2"/>
  <c r="G325" i="2"/>
  <c r="J325" i="2" s="1"/>
  <c r="Y324" i="2"/>
  <c r="Y520" i="2" s="1"/>
  <c r="X324" i="2"/>
  <c r="X520" i="2" s="1"/>
  <c r="T324" i="2"/>
  <c r="S324" i="2"/>
  <c r="S520" i="2" s="1"/>
  <c r="R324" i="2"/>
  <c r="R520" i="2" s="1"/>
  <c r="Q324" i="2"/>
  <c r="P324" i="2"/>
  <c r="P520" i="2" s="1"/>
  <c r="O324" i="2"/>
  <c r="O520" i="2" s="1"/>
  <c r="G324" i="2"/>
  <c r="Z323" i="2"/>
  <c r="Y323" i="2"/>
  <c r="T323" i="2"/>
  <c r="S323" i="2"/>
  <c r="R323" i="2"/>
  <c r="Q323" i="2"/>
  <c r="W323" i="2" s="1"/>
  <c r="P323" i="2"/>
  <c r="P322" i="2" s="1"/>
  <c r="O323" i="2"/>
  <c r="K323" i="2"/>
  <c r="K447" i="2" s="1"/>
  <c r="J323" i="2"/>
  <c r="G323" i="2"/>
  <c r="I323" i="2" s="1"/>
  <c r="BM322" i="2"/>
  <c r="T322" i="2" s="1"/>
  <c r="BL322" i="2"/>
  <c r="BL321" i="2" s="1"/>
  <c r="BK322" i="2"/>
  <c r="BJ322" i="2"/>
  <c r="BI322" i="2"/>
  <c r="BI321" i="2" s="1"/>
  <c r="BI320" i="2" s="1"/>
  <c r="BH322" i="2"/>
  <c r="BH321" i="2" s="1"/>
  <c r="BH320" i="2" s="1"/>
  <c r="BG322" i="2"/>
  <c r="BF322" i="2"/>
  <c r="BF321" i="2" s="1"/>
  <c r="BE322" i="2"/>
  <c r="BD322" i="2"/>
  <c r="BC322" i="2"/>
  <c r="BC321" i="2" s="1"/>
  <c r="BC320" i="2" s="1"/>
  <c r="BB322" i="2"/>
  <c r="BB321" i="2" s="1"/>
  <c r="BB320" i="2" s="1"/>
  <c r="BA322" i="2"/>
  <c r="AZ322" i="2"/>
  <c r="AZ321" i="2" s="1"/>
  <c r="AY322" i="2"/>
  <c r="AX322" i="2"/>
  <c r="AW322" i="2"/>
  <c r="AW321" i="2" s="1"/>
  <c r="AW320" i="2" s="1"/>
  <c r="AV322" i="2"/>
  <c r="AV321" i="2" s="1"/>
  <c r="AV320" i="2" s="1"/>
  <c r="AU322" i="2"/>
  <c r="AT322" i="2"/>
  <c r="AT321" i="2" s="1"/>
  <c r="AS322" i="2"/>
  <c r="AR322" i="2"/>
  <c r="AQ322" i="2"/>
  <c r="AQ321" i="2" s="1"/>
  <c r="AQ320" i="2" s="1"/>
  <c r="AP322" i="2"/>
  <c r="AP321" i="2" s="1"/>
  <c r="AO322" i="2"/>
  <c r="AN322" i="2"/>
  <c r="AN321" i="2" s="1"/>
  <c r="AL322" i="2"/>
  <c r="AK322" i="2"/>
  <c r="AK321" i="2" s="1"/>
  <c r="AK320" i="2" s="1"/>
  <c r="AJ322" i="2"/>
  <c r="AJ321" i="2" s="1"/>
  <c r="AI322" i="2"/>
  <c r="AH322" i="2"/>
  <c r="AH321" i="2" s="1"/>
  <c r="AG322" i="2"/>
  <c r="AG321" i="2" s="1"/>
  <c r="AG320" i="2" s="1"/>
  <c r="AF322" i="2"/>
  <c r="AE322" i="2"/>
  <c r="AE321" i="2" s="1"/>
  <c r="AE320" i="2" s="1"/>
  <c r="AD322" i="2"/>
  <c r="AD321" i="2" s="1"/>
  <c r="AD320" i="2" s="1"/>
  <c r="AC322" i="2"/>
  <c r="AB322" i="2"/>
  <c r="AB321" i="2" s="1"/>
  <c r="AA322" i="2"/>
  <c r="AA321" i="2" s="1"/>
  <c r="AA320" i="2" s="1"/>
  <c r="S322" i="2"/>
  <c r="N322" i="2"/>
  <c r="M322" i="2"/>
  <c r="M321" i="2" s="1"/>
  <c r="M320" i="2" s="1"/>
  <c r="L322" i="2"/>
  <c r="L321" i="2" s="1"/>
  <c r="L320" i="2" s="1"/>
  <c r="H322" i="2"/>
  <c r="F322" i="2"/>
  <c r="F321" i="2" s="1"/>
  <c r="E322" i="2"/>
  <c r="BM321" i="2"/>
  <c r="BJ321" i="2"/>
  <c r="BJ320" i="2" s="1"/>
  <c r="BG321" i="2"/>
  <c r="BG320" i="2" s="1"/>
  <c r="BD321" i="2"/>
  <c r="BA321" i="2"/>
  <c r="BA320" i="2" s="1"/>
  <c r="AX321" i="2"/>
  <c r="AX320" i="2" s="1"/>
  <c r="AU321" i="2"/>
  <c r="AR321" i="2"/>
  <c r="AR320" i="2" s="1"/>
  <c r="AO321" i="2"/>
  <c r="AO320" i="2" s="1"/>
  <c r="AL321" i="2"/>
  <c r="AI321" i="2"/>
  <c r="AI320" i="2" s="1"/>
  <c r="AF321" i="2"/>
  <c r="AF320" i="2" s="1"/>
  <c r="AC321" i="2"/>
  <c r="AC320" i="2" s="1"/>
  <c r="E321" i="2"/>
  <c r="E320" i="2" s="1"/>
  <c r="AN320" i="2"/>
  <c r="Y319" i="2"/>
  <c r="X319" i="2"/>
  <c r="T319" i="2"/>
  <c r="S319" i="2"/>
  <c r="R319" i="2"/>
  <c r="Q319" i="2"/>
  <c r="Z319" i="2" s="1"/>
  <c r="P319" i="2"/>
  <c r="V319" i="2" s="1"/>
  <c r="O319" i="2"/>
  <c r="G319" i="2"/>
  <c r="Z318" i="2"/>
  <c r="Y318" i="2"/>
  <c r="X318" i="2"/>
  <c r="T318" i="2"/>
  <c r="S318" i="2"/>
  <c r="R318" i="2"/>
  <c r="Q318" i="2"/>
  <c r="W318" i="2" s="1"/>
  <c r="P318" i="2"/>
  <c r="P316" i="2" s="1"/>
  <c r="Y316" i="2" s="1"/>
  <c r="O318" i="2"/>
  <c r="J318" i="2"/>
  <c r="I318" i="2"/>
  <c r="G318" i="2"/>
  <c r="Z317" i="2"/>
  <c r="Y317" i="2"/>
  <c r="T317" i="2"/>
  <c r="S317" i="2"/>
  <c r="R317" i="2"/>
  <c r="Q317" i="2"/>
  <c r="W317" i="2" s="1"/>
  <c r="P317" i="2"/>
  <c r="V317" i="2" s="1"/>
  <c r="O317" i="2"/>
  <c r="X317" i="2" s="1"/>
  <c r="J317" i="2"/>
  <c r="G317" i="2"/>
  <c r="I317" i="2" s="1"/>
  <c r="BM316" i="2"/>
  <c r="T316" i="2" s="1"/>
  <c r="BL316" i="2"/>
  <c r="BK316" i="2"/>
  <c r="BJ316" i="2"/>
  <c r="BI316" i="2"/>
  <c r="BH316" i="2"/>
  <c r="BG316" i="2"/>
  <c r="BF316" i="2"/>
  <c r="BE316" i="2"/>
  <c r="BD316" i="2"/>
  <c r="BC316" i="2"/>
  <c r="BB316" i="2"/>
  <c r="BA316" i="2"/>
  <c r="AZ316" i="2"/>
  <c r="AY316" i="2"/>
  <c r="AX316" i="2"/>
  <c r="AW316" i="2"/>
  <c r="AV316" i="2"/>
  <c r="AU316" i="2"/>
  <c r="AT316" i="2"/>
  <c r="AS316" i="2"/>
  <c r="AR316" i="2"/>
  <c r="AQ316" i="2"/>
  <c r="AP316" i="2"/>
  <c r="AO316" i="2"/>
  <c r="AN316" i="2"/>
  <c r="AM316" i="2"/>
  <c r="AL316" i="2"/>
  <c r="AK316" i="2"/>
  <c r="AJ316" i="2"/>
  <c r="AI316" i="2"/>
  <c r="AH316" i="2"/>
  <c r="AG316" i="2"/>
  <c r="AF316" i="2"/>
  <c r="AE316" i="2"/>
  <c r="AD316" i="2"/>
  <c r="AC316" i="2"/>
  <c r="AB316" i="2"/>
  <c r="AA316" i="2"/>
  <c r="S316" i="2"/>
  <c r="R316" i="2"/>
  <c r="N316" i="2"/>
  <c r="M316" i="2"/>
  <c r="L316" i="2"/>
  <c r="K316" i="2"/>
  <c r="H316" i="2"/>
  <c r="F316" i="2"/>
  <c r="E316" i="2"/>
  <c r="Z315" i="2"/>
  <c r="Z508" i="2" s="1"/>
  <c r="Y315" i="2"/>
  <c r="Y508" i="2" s="1"/>
  <c r="T315" i="2"/>
  <c r="S315" i="2"/>
  <c r="S508" i="2" s="1"/>
  <c r="R315" i="2"/>
  <c r="R508" i="2" s="1"/>
  <c r="Q315" i="2"/>
  <c r="Q508" i="2" s="1"/>
  <c r="P315" i="2"/>
  <c r="P508" i="2" s="1"/>
  <c r="O315" i="2"/>
  <c r="O508" i="2" s="1"/>
  <c r="J315" i="2"/>
  <c r="J508" i="2" s="1"/>
  <c r="G315" i="2"/>
  <c r="G508" i="2" s="1"/>
  <c r="BO525" i="2"/>
  <c r="Z314" i="2"/>
  <c r="Z525" i="2" s="1"/>
  <c r="T314" i="2"/>
  <c r="T525" i="2" s="1"/>
  <c r="S314" i="2"/>
  <c r="S525" i="2" s="1"/>
  <c r="R314" i="2"/>
  <c r="R525" i="2" s="1"/>
  <c r="Q314" i="2"/>
  <c r="Q525" i="2" s="1"/>
  <c r="P314" i="2"/>
  <c r="P525" i="2" s="1"/>
  <c r="O314" i="2"/>
  <c r="G314" i="2"/>
  <c r="G525" i="2" s="1"/>
  <c r="BM313" i="2"/>
  <c r="BL313" i="2"/>
  <c r="BK313" i="2"/>
  <c r="BJ313" i="2"/>
  <c r="BI313" i="2"/>
  <c r="BH313" i="2"/>
  <c r="BG313" i="2"/>
  <c r="BF313" i="2"/>
  <c r="BE313" i="2"/>
  <c r="BD313" i="2"/>
  <c r="BC313" i="2"/>
  <c r="BB313" i="2"/>
  <c r="BA313" i="2"/>
  <c r="AZ313" i="2"/>
  <c r="AY313" i="2"/>
  <c r="AX313" i="2"/>
  <c r="AW313" i="2"/>
  <c r="AV313" i="2"/>
  <c r="AU313" i="2"/>
  <c r="AT313" i="2"/>
  <c r="AS313" i="2"/>
  <c r="AR313" i="2"/>
  <c r="AQ313" i="2"/>
  <c r="AP313" i="2"/>
  <c r="AO313" i="2"/>
  <c r="AN313" i="2"/>
  <c r="AM313" i="2"/>
  <c r="AL313" i="2"/>
  <c r="AK313" i="2"/>
  <c r="AJ313" i="2"/>
  <c r="AI313" i="2"/>
  <c r="AH313" i="2"/>
  <c r="AG313" i="2"/>
  <c r="AF313" i="2"/>
  <c r="AE313" i="2"/>
  <c r="AD313" i="2"/>
  <c r="AC313" i="2"/>
  <c r="AB313" i="2"/>
  <c r="AA313" i="2"/>
  <c r="S313" i="2"/>
  <c r="N313" i="2"/>
  <c r="M313" i="2"/>
  <c r="L313" i="2"/>
  <c r="K313" i="2"/>
  <c r="H313" i="2"/>
  <c r="G313" i="2"/>
  <c r="F313" i="2"/>
  <c r="E313" i="2"/>
  <c r="T312" i="2"/>
  <c r="S312" i="2"/>
  <c r="R312" i="2"/>
  <c r="Q312" i="2"/>
  <c r="W312" i="2" s="1"/>
  <c r="P312" i="2"/>
  <c r="Y312" i="2" s="1"/>
  <c r="O312" i="2"/>
  <c r="X312" i="2" s="1"/>
  <c r="G312" i="2"/>
  <c r="I312" i="2" s="1"/>
  <c r="W311" i="2"/>
  <c r="V311" i="2"/>
  <c r="T311" i="2"/>
  <c r="S311" i="2"/>
  <c r="R311" i="2"/>
  <c r="Q311" i="2"/>
  <c r="Z311" i="2" s="1"/>
  <c r="P311" i="2"/>
  <c r="Y311" i="2" s="1"/>
  <c r="O311" i="2"/>
  <c r="X311" i="2" s="1"/>
  <c r="J311" i="2"/>
  <c r="I311" i="2"/>
  <c r="G311" i="2"/>
  <c r="X310" i="2"/>
  <c r="W310" i="2"/>
  <c r="T310" i="2"/>
  <c r="S310" i="2"/>
  <c r="R310" i="2"/>
  <c r="R307" i="2" s="1"/>
  <c r="Q310" i="2"/>
  <c r="P310" i="2"/>
  <c r="Y310" i="2" s="1"/>
  <c r="O310" i="2"/>
  <c r="G310" i="2"/>
  <c r="Y309" i="2"/>
  <c r="X309" i="2"/>
  <c r="T309" i="2"/>
  <c r="S309" i="2"/>
  <c r="R309" i="2"/>
  <c r="Q309" i="2"/>
  <c r="Z309" i="2" s="1"/>
  <c r="P309" i="2"/>
  <c r="V309" i="2" s="1"/>
  <c r="O309" i="2"/>
  <c r="G309" i="2"/>
  <c r="Z308" i="2"/>
  <c r="Y308" i="2"/>
  <c r="Y307" i="2" s="1"/>
  <c r="T308" i="2"/>
  <c r="T307" i="2" s="1"/>
  <c r="S308" i="2"/>
  <c r="R308" i="2"/>
  <c r="Q308" i="2"/>
  <c r="W308" i="2" s="1"/>
  <c r="P308" i="2"/>
  <c r="V308" i="2" s="1"/>
  <c r="O308" i="2"/>
  <c r="J308" i="2"/>
  <c r="I308" i="2"/>
  <c r="G308" i="2"/>
  <c r="BM307" i="2"/>
  <c r="BL307" i="2"/>
  <c r="BK307" i="2"/>
  <c r="BJ307" i="2"/>
  <c r="BI307" i="2"/>
  <c r="BH307" i="2"/>
  <c r="BH294" i="2" s="1"/>
  <c r="BG307" i="2"/>
  <c r="BF307" i="2"/>
  <c r="BE307" i="2"/>
  <c r="BD307" i="2"/>
  <c r="BC307" i="2"/>
  <c r="BB307" i="2"/>
  <c r="BA307" i="2"/>
  <c r="AZ307" i="2"/>
  <c r="AY307" i="2"/>
  <c r="AX307" i="2"/>
  <c r="AW307" i="2"/>
  <c r="AV307" i="2"/>
  <c r="AV294" i="2" s="1"/>
  <c r="AU307" i="2"/>
  <c r="AT307" i="2"/>
  <c r="AS307" i="2"/>
  <c r="AR307" i="2"/>
  <c r="AQ307" i="2"/>
  <c r="AP307" i="2"/>
  <c r="AO307" i="2"/>
  <c r="AN307" i="2"/>
  <c r="AM307" i="2"/>
  <c r="AL307" i="2"/>
  <c r="AK307" i="2"/>
  <c r="AJ307" i="2"/>
  <c r="AJ294" i="2" s="1"/>
  <c r="AI307" i="2"/>
  <c r="AH307" i="2"/>
  <c r="AG307" i="2"/>
  <c r="AF307" i="2"/>
  <c r="AE307" i="2"/>
  <c r="AD307" i="2"/>
  <c r="AC307" i="2"/>
  <c r="AB307" i="2"/>
  <c r="AA307" i="2"/>
  <c r="Q307" i="2"/>
  <c r="N307" i="2"/>
  <c r="M307" i="2"/>
  <c r="L307" i="2"/>
  <c r="K307" i="2"/>
  <c r="H307" i="2"/>
  <c r="F307" i="2"/>
  <c r="E307" i="2"/>
  <c r="Z306" i="2"/>
  <c r="Y306" i="2"/>
  <c r="T306" i="2"/>
  <c r="S306" i="2"/>
  <c r="R306" i="2"/>
  <c r="Q306" i="2"/>
  <c r="W306" i="2" s="1"/>
  <c r="P306" i="2"/>
  <c r="V306" i="2" s="1"/>
  <c r="O306" i="2"/>
  <c r="J306" i="2"/>
  <c r="I306" i="2"/>
  <c r="G306" i="2"/>
  <c r="Z305" i="2"/>
  <c r="T305" i="2"/>
  <c r="S305" i="2"/>
  <c r="R305" i="2"/>
  <c r="Q305" i="2"/>
  <c r="W305" i="2" s="1"/>
  <c r="P305" i="2"/>
  <c r="V305" i="2" s="1"/>
  <c r="O305" i="2"/>
  <c r="X305" i="2" s="1"/>
  <c r="J305" i="2"/>
  <c r="G305" i="2"/>
  <c r="I305" i="2" s="1"/>
  <c r="T304" i="2"/>
  <c r="S304" i="2"/>
  <c r="R304" i="2"/>
  <c r="Q304" i="2"/>
  <c r="W304" i="2" s="1"/>
  <c r="P304" i="2"/>
  <c r="Y304" i="2" s="1"/>
  <c r="O304" i="2"/>
  <c r="X304" i="2" s="1"/>
  <c r="G304" i="2"/>
  <c r="I304" i="2" s="1"/>
  <c r="V303" i="2"/>
  <c r="T303" i="2"/>
  <c r="S303" i="2"/>
  <c r="S301" i="2" s="1"/>
  <c r="R303" i="2"/>
  <c r="Q303" i="2"/>
  <c r="Z303" i="2" s="1"/>
  <c r="P303" i="2"/>
  <c r="Y303" i="2" s="1"/>
  <c r="O303" i="2"/>
  <c r="X303" i="2" s="1"/>
  <c r="J303" i="2"/>
  <c r="I303" i="2"/>
  <c r="G303" i="2"/>
  <c r="X302" i="2"/>
  <c r="T302" i="2"/>
  <c r="T301" i="2" s="1"/>
  <c r="S302" i="2"/>
  <c r="R302" i="2"/>
  <c r="R301" i="2" s="1"/>
  <c r="Q302" i="2"/>
  <c r="P302" i="2"/>
  <c r="Y302" i="2" s="1"/>
  <c r="O302" i="2"/>
  <c r="G302" i="2"/>
  <c r="BM301" i="2"/>
  <c r="BL301" i="2"/>
  <c r="BK301" i="2"/>
  <c r="BJ301" i="2"/>
  <c r="BI301" i="2"/>
  <c r="BH301" i="2"/>
  <c r="BG301" i="2"/>
  <c r="BF301" i="2"/>
  <c r="BE301" i="2"/>
  <c r="BE294" i="2" s="1"/>
  <c r="BD301" i="2"/>
  <c r="BC301" i="2"/>
  <c r="BB301" i="2"/>
  <c r="BA301" i="2"/>
  <c r="AZ301" i="2"/>
  <c r="AY301" i="2"/>
  <c r="AX301" i="2"/>
  <c r="AW301" i="2"/>
  <c r="AV301" i="2"/>
  <c r="AU301" i="2"/>
  <c r="AT301" i="2"/>
  <c r="AS301" i="2"/>
  <c r="AS294" i="2" s="1"/>
  <c r="AR301" i="2"/>
  <c r="AQ301" i="2"/>
  <c r="AP301" i="2"/>
  <c r="AO301" i="2"/>
  <c r="AN301" i="2"/>
  <c r="AM301" i="2"/>
  <c r="AL301" i="2"/>
  <c r="AK301" i="2"/>
  <c r="AJ301" i="2"/>
  <c r="AI301" i="2"/>
  <c r="AH301" i="2"/>
  <c r="AG301" i="2"/>
  <c r="AG294" i="2" s="1"/>
  <c r="AF301" i="2"/>
  <c r="AE301" i="2"/>
  <c r="AD301" i="2"/>
  <c r="AC301" i="2"/>
  <c r="AB301" i="2"/>
  <c r="AA301" i="2"/>
  <c r="P301" i="2"/>
  <c r="O301" i="2"/>
  <c r="N301" i="2"/>
  <c r="M301" i="2"/>
  <c r="L301" i="2"/>
  <c r="K301" i="2"/>
  <c r="H301" i="2"/>
  <c r="F301" i="2"/>
  <c r="E301" i="2"/>
  <c r="X300" i="2"/>
  <c r="T300" i="2"/>
  <c r="S300" i="2"/>
  <c r="R300" i="2"/>
  <c r="Q300" i="2"/>
  <c r="W300" i="2" s="1"/>
  <c r="P300" i="2"/>
  <c r="Y300" i="2" s="1"/>
  <c r="O300" i="2"/>
  <c r="G300" i="2"/>
  <c r="Y299" i="2"/>
  <c r="X299" i="2"/>
  <c r="T299" i="2"/>
  <c r="S299" i="2"/>
  <c r="R299" i="2"/>
  <c r="Q299" i="2"/>
  <c r="Z299" i="2" s="1"/>
  <c r="P299" i="2"/>
  <c r="V299" i="2" s="1"/>
  <c r="O299" i="2"/>
  <c r="I299" i="2"/>
  <c r="G299" i="2"/>
  <c r="J299" i="2" s="1"/>
  <c r="Z298" i="2"/>
  <c r="Y298" i="2"/>
  <c r="T298" i="2"/>
  <c r="S298" i="2"/>
  <c r="S295" i="2" s="1"/>
  <c r="R298" i="2"/>
  <c r="Q298" i="2"/>
  <c r="W298" i="2" s="1"/>
  <c r="P298" i="2"/>
  <c r="V298" i="2" s="1"/>
  <c r="O298" i="2"/>
  <c r="J298" i="2"/>
  <c r="I298" i="2"/>
  <c r="G298" i="2"/>
  <c r="Z297" i="2"/>
  <c r="T297" i="2"/>
  <c r="S297" i="2"/>
  <c r="R297" i="2"/>
  <c r="Q297" i="2"/>
  <c r="Q295" i="2" s="1"/>
  <c r="P297" i="2"/>
  <c r="V297" i="2" s="1"/>
  <c r="O297" i="2"/>
  <c r="X297" i="2" s="1"/>
  <c r="J297" i="2"/>
  <c r="G297" i="2"/>
  <c r="I297" i="2" s="1"/>
  <c r="T296" i="2"/>
  <c r="S296" i="2"/>
  <c r="R296" i="2"/>
  <c r="R295" i="2" s="1"/>
  <c r="Q296" i="2"/>
  <c r="W296" i="2" s="1"/>
  <c r="P296" i="2"/>
  <c r="O296" i="2"/>
  <c r="G296" i="2"/>
  <c r="I296" i="2" s="1"/>
  <c r="BM295" i="2"/>
  <c r="BL295" i="2"/>
  <c r="BL294" i="2" s="1"/>
  <c r="BK295" i="2"/>
  <c r="BJ295" i="2"/>
  <c r="BJ294" i="2" s="1"/>
  <c r="BI295" i="2"/>
  <c r="BH295" i="2"/>
  <c r="BG295" i="2"/>
  <c r="BF295" i="2"/>
  <c r="BF294" i="2" s="1"/>
  <c r="BE295" i="2"/>
  <c r="BD295" i="2"/>
  <c r="BD294" i="2" s="1"/>
  <c r="BC295" i="2"/>
  <c r="BB295" i="2"/>
  <c r="BA295" i="2"/>
  <c r="AZ295" i="2"/>
  <c r="AZ294" i="2" s="1"/>
  <c r="AY295" i="2"/>
  <c r="AX295" i="2"/>
  <c r="AX294" i="2" s="1"/>
  <c r="AW295" i="2"/>
  <c r="AV295" i="2"/>
  <c r="AU295" i="2"/>
  <c r="AT295" i="2"/>
  <c r="AT294" i="2" s="1"/>
  <c r="AS295" i="2"/>
  <c r="AR295" i="2"/>
  <c r="AR294" i="2" s="1"/>
  <c r="AQ295" i="2"/>
  <c r="AP295" i="2"/>
  <c r="AO295" i="2"/>
  <c r="AN295" i="2"/>
  <c r="AN294" i="2" s="1"/>
  <c r="AM295" i="2"/>
  <c r="AL295" i="2"/>
  <c r="AL294" i="2" s="1"/>
  <c r="AK295" i="2"/>
  <c r="AJ295" i="2"/>
  <c r="AI295" i="2"/>
  <c r="AH295" i="2"/>
  <c r="AH294" i="2" s="1"/>
  <c r="AG295" i="2"/>
  <c r="AF295" i="2"/>
  <c r="AF294" i="2" s="1"/>
  <c r="AE295" i="2"/>
  <c r="AD295" i="2"/>
  <c r="AC295" i="2"/>
  <c r="AB295" i="2"/>
  <c r="AB294" i="2" s="1"/>
  <c r="AA295" i="2"/>
  <c r="T295" i="2"/>
  <c r="N295" i="2"/>
  <c r="N294" i="2" s="1"/>
  <c r="M295" i="2"/>
  <c r="M294" i="2" s="1"/>
  <c r="L295" i="2"/>
  <c r="K295" i="2"/>
  <c r="K294" i="2" s="1"/>
  <c r="H295" i="2"/>
  <c r="H294" i="2" s="1"/>
  <c r="F295" i="2"/>
  <c r="E295" i="2"/>
  <c r="E294" i="2" s="1"/>
  <c r="BK294" i="2"/>
  <c r="BI294" i="2"/>
  <c r="BC294" i="2"/>
  <c r="BB294" i="2"/>
  <c r="BB185" i="2" s="1"/>
  <c r="AY294" i="2"/>
  <c r="AW294" i="2"/>
  <c r="AQ294" i="2"/>
  <c r="AP294" i="2"/>
  <c r="AM294" i="2"/>
  <c r="AK294" i="2"/>
  <c r="AE294" i="2"/>
  <c r="AD294" i="2"/>
  <c r="AA294" i="2"/>
  <c r="R294" i="2"/>
  <c r="L294" i="2"/>
  <c r="F294" i="2"/>
  <c r="F185" i="2" s="1"/>
  <c r="AK293" i="2"/>
  <c r="X293" i="2"/>
  <c r="U293" i="2"/>
  <c r="T293" i="2"/>
  <c r="R293" i="2"/>
  <c r="Q293" i="2"/>
  <c r="O293" i="2"/>
  <c r="G293" i="2"/>
  <c r="AR292" i="2"/>
  <c r="AR483" i="2" s="1"/>
  <c r="AO292" i="2"/>
  <c r="AK292" i="2"/>
  <c r="T292" i="2"/>
  <c r="S292" i="2"/>
  <c r="R292" i="2"/>
  <c r="P292" i="2"/>
  <c r="O292" i="2"/>
  <c r="U292" i="2" s="1"/>
  <c r="J292" i="2"/>
  <c r="I292" i="2"/>
  <c r="G292" i="2"/>
  <c r="W291" i="2"/>
  <c r="T291" i="2"/>
  <c r="S291" i="2"/>
  <c r="R291" i="2"/>
  <c r="Q291" i="2"/>
  <c r="P291" i="2"/>
  <c r="V291" i="2" s="1"/>
  <c r="O291" i="2"/>
  <c r="J291" i="2"/>
  <c r="G291" i="2"/>
  <c r="I291" i="2" s="1"/>
  <c r="T290" i="2"/>
  <c r="S290" i="2"/>
  <c r="R290" i="2"/>
  <c r="Q290" i="2"/>
  <c r="W290" i="2" s="1"/>
  <c r="P290" i="2"/>
  <c r="Y290" i="2" s="1"/>
  <c r="O290" i="2"/>
  <c r="G290" i="2"/>
  <c r="Y289" i="2"/>
  <c r="T289" i="2"/>
  <c r="S289" i="2"/>
  <c r="R289" i="2"/>
  <c r="Q289" i="2"/>
  <c r="P289" i="2"/>
  <c r="V289" i="2" s="1"/>
  <c r="O289" i="2"/>
  <c r="X289" i="2" s="1"/>
  <c r="J289" i="2"/>
  <c r="I289" i="2"/>
  <c r="G289" i="2"/>
  <c r="Z288" i="2"/>
  <c r="X288" i="2"/>
  <c r="W288" i="2"/>
  <c r="T288" i="2"/>
  <c r="S288" i="2"/>
  <c r="R288" i="2"/>
  <c r="Q288" i="2"/>
  <c r="P288" i="2"/>
  <c r="Y288" i="2" s="1"/>
  <c r="O288" i="2"/>
  <c r="U288" i="2" s="1"/>
  <c r="G288" i="2"/>
  <c r="Y287" i="2"/>
  <c r="T287" i="2"/>
  <c r="S287" i="2"/>
  <c r="R287" i="2"/>
  <c r="Q287" i="2"/>
  <c r="Z287" i="2" s="1"/>
  <c r="P287" i="2"/>
  <c r="V287" i="2" s="1"/>
  <c r="O287" i="2"/>
  <c r="X287" i="2" s="1"/>
  <c r="I287" i="2"/>
  <c r="G287" i="2"/>
  <c r="J287" i="2" s="1"/>
  <c r="Y286" i="2"/>
  <c r="V286" i="2"/>
  <c r="T286" i="2"/>
  <c r="S286" i="2"/>
  <c r="R286" i="2"/>
  <c r="Q286" i="2"/>
  <c r="Z286" i="2" s="1"/>
  <c r="P286" i="2"/>
  <c r="O286" i="2"/>
  <c r="J286" i="2"/>
  <c r="I286" i="2"/>
  <c r="G286" i="2"/>
  <c r="X285" i="2"/>
  <c r="W285" i="2"/>
  <c r="T285" i="2"/>
  <c r="S285" i="2"/>
  <c r="R285" i="2"/>
  <c r="Q285" i="2"/>
  <c r="P285" i="2"/>
  <c r="V285" i="2" s="1"/>
  <c r="O285" i="2"/>
  <c r="U285" i="2" s="1"/>
  <c r="G285" i="2"/>
  <c r="I285" i="2" s="1"/>
  <c r="Y284" i="2"/>
  <c r="X284" i="2"/>
  <c r="T284" i="2"/>
  <c r="S284" i="2"/>
  <c r="R284" i="2"/>
  <c r="Q284" i="2"/>
  <c r="W284" i="2" s="1"/>
  <c r="P284" i="2"/>
  <c r="V284" i="2" s="1"/>
  <c r="O284" i="2"/>
  <c r="U284" i="2" s="1"/>
  <c r="I284" i="2"/>
  <c r="G284" i="2"/>
  <c r="J284" i="2" s="1"/>
  <c r="AQ283" i="2"/>
  <c r="Z283" i="2"/>
  <c r="U283" i="2"/>
  <c r="T283" i="2"/>
  <c r="R283" i="2"/>
  <c r="Q283" i="2"/>
  <c r="O283" i="2"/>
  <c r="G283" i="2"/>
  <c r="I283" i="2" s="1"/>
  <c r="Y282" i="2"/>
  <c r="X282" i="2"/>
  <c r="T282" i="2"/>
  <c r="S282" i="2"/>
  <c r="R282" i="2"/>
  <c r="Q282" i="2"/>
  <c r="Z282" i="2" s="1"/>
  <c r="P282" i="2"/>
  <c r="V282" i="2" s="1"/>
  <c r="O282" i="2"/>
  <c r="U282" i="2" s="1"/>
  <c r="I282" i="2"/>
  <c r="G282" i="2"/>
  <c r="J282" i="2" s="1"/>
  <c r="AK281" i="2"/>
  <c r="Z281" i="2"/>
  <c r="U281" i="2"/>
  <c r="T281" i="2"/>
  <c r="R281" i="2"/>
  <c r="Q281" i="2"/>
  <c r="O281" i="2"/>
  <c r="G281" i="2"/>
  <c r="I281" i="2" s="1"/>
  <c r="Y280" i="2"/>
  <c r="X280" i="2"/>
  <c r="T280" i="2"/>
  <c r="S280" i="2"/>
  <c r="R280" i="2"/>
  <c r="Q280" i="2"/>
  <c r="W280" i="2" s="1"/>
  <c r="P280" i="2"/>
  <c r="V280" i="2" s="1"/>
  <c r="O280" i="2"/>
  <c r="U280" i="2" s="1"/>
  <c r="G280" i="2"/>
  <c r="J280" i="2" s="1"/>
  <c r="V279" i="2"/>
  <c r="T279" i="2"/>
  <c r="S279" i="2"/>
  <c r="R279" i="2"/>
  <c r="Q279" i="2"/>
  <c r="Z279" i="2" s="1"/>
  <c r="P279" i="2"/>
  <c r="Y279" i="2" s="1"/>
  <c r="O279" i="2"/>
  <c r="X279" i="2" s="1"/>
  <c r="J279" i="2"/>
  <c r="I279" i="2"/>
  <c r="G279" i="2"/>
  <c r="X278" i="2"/>
  <c r="W278" i="2"/>
  <c r="T278" i="2"/>
  <c r="S278" i="2"/>
  <c r="R278" i="2"/>
  <c r="Q278" i="2"/>
  <c r="P278" i="2"/>
  <c r="Y278" i="2" s="1"/>
  <c r="O278" i="2"/>
  <c r="G278" i="2"/>
  <c r="J278" i="2" s="1"/>
  <c r="AQ277" i="2"/>
  <c r="AK277" i="2"/>
  <c r="P277" i="2" s="1"/>
  <c r="Z277" i="2"/>
  <c r="T277" i="2"/>
  <c r="R277" i="2"/>
  <c r="Q277" i="2"/>
  <c r="O277" i="2"/>
  <c r="X277" i="2" s="1"/>
  <c r="J277" i="2"/>
  <c r="I277" i="2"/>
  <c r="G277" i="2"/>
  <c r="AK276" i="2"/>
  <c r="AH276" i="2"/>
  <c r="AH483" i="2" s="1"/>
  <c r="X276" i="2"/>
  <c r="T276" i="2"/>
  <c r="T275" i="2" s="1"/>
  <c r="R276" i="2"/>
  <c r="R483" i="2" s="1"/>
  <c r="Q276" i="2"/>
  <c r="W276" i="2" s="1"/>
  <c r="P276" i="2"/>
  <c r="O276" i="2"/>
  <c r="G276" i="2"/>
  <c r="BM275" i="2"/>
  <c r="BL275" i="2"/>
  <c r="BK275" i="2"/>
  <c r="BJ275" i="2"/>
  <c r="BI275" i="2"/>
  <c r="BH275" i="2"/>
  <c r="BG275" i="2"/>
  <c r="BF275" i="2"/>
  <c r="BE275" i="2"/>
  <c r="BD275" i="2"/>
  <c r="BC275" i="2"/>
  <c r="BB275" i="2"/>
  <c r="BA275" i="2"/>
  <c r="AZ275" i="2"/>
  <c r="AY275" i="2"/>
  <c r="AX275" i="2"/>
  <c r="AW275" i="2"/>
  <c r="AV275" i="2"/>
  <c r="AU275" i="2"/>
  <c r="AT275" i="2"/>
  <c r="AS275" i="2"/>
  <c r="AR275" i="2"/>
  <c r="AP275" i="2"/>
  <c r="AO275" i="2"/>
  <c r="AN275" i="2"/>
  <c r="AM275" i="2"/>
  <c r="AL275" i="2"/>
  <c r="AJ275" i="2"/>
  <c r="AI275" i="2"/>
  <c r="AH275" i="2"/>
  <c r="AG275" i="2"/>
  <c r="AF275" i="2"/>
  <c r="AE275" i="2"/>
  <c r="AD275" i="2"/>
  <c r="AC275" i="2"/>
  <c r="AB275" i="2"/>
  <c r="AA275" i="2"/>
  <c r="O275" i="2"/>
  <c r="X275" i="2" s="1"/>
  <c r="N275" i="2"/>
  <c r="M275" i="2"/>
  <c r="L275" i="2"/>
  <c r="K275" i="2"/>
  <c r="H275" i="2"/>
  <c r="F275" i="2"/>
  <c r="E275" i="2"/>
  <c r="X274" i="2"/>
  <c r="W274" i="2"/>
  <c r="T274" i="2"/>
  <c r="S274" i="2"/>
  <c r="R274" i="2"/>
  <c r="Q274" i="2"/>
  <c r="P274" i="2"/>
  <c r="Y274" i="2" s="1"/>
  <c r="O274" i="2"/>
  <c r="G274" i="2"/>
  <c r="J274" i="2" s="1"/>
  <c r="Y273" i="2"/>
  <c r="X273" i="2"/>
  <c r="T273" i="2"/>
  <c r="S273" i="2"/>
  <c r="R273" i="2"/>
  <c r="Q273" i="2"/>
  <c r="P273" i="2"/>
  <c r="V273" i="2" s="1"/>
  <c r="O273" i="2"/>
  <c r="G273" i="2"/>
  <c r="Z272" i="2"/>
  <c r="Y272" i="2"/>
  <c r="X272" i="2"/>
  <c r="T272" i="2"/>
  <c r="S272" i="2"/>
  <c r="R272" i="2"/>
  <c r="Q272" i="2"/>
  <c r="W272" i="2" s="1"/>
  <c r="P272" i="2"/>
  <c r="V272" i="2" s="1"/>
  <c r="O272" i="2"/>
  <c r="J272" i="2"/>
  <c r="I272" i="2"/>
  <c r="G272" i="2"/>
  <c r="Z271" i="2"/>
  <c r="Z524" i="2" s="1"/>
  <c r="Y271" i="2"/>
  <c r="Y524" i="2" s="1"/>
  <c r="T271" i="2"/>
  <c r="T524" i="2" s="1"/>
  <c r="S271" i="2"/>
  <c r="S524" i="2" s="1"/>
  <c r="R271" i="2"/>
  <c r="R524" i="2" s="1"/>
  <c r="Q271" i="2"/>
  <c r="Q524" i="2" s="1"/>
  <c r="P271" i="2"/>
  <c r="P524" i="2" s="1"/>
  <c r="O271" i="2"/>
  <c r="O524" i="2" s="1"/>
  <c r="J271" i="2"/>
  <c r="J524" i="2" s="1"/>
  <c r="I271" i="2"/>
  <c r="I524" i="2" s="1"/>
  <c r="G271" i="2"/>
  <c r="G524" i="2" s="1"/>
  <c r="T270" i="2"/>
  <c r="S270" i="2"/>
  <c r="R270" i="2"/>
  <c r="Q270" i="2"/>
  <c r="P270" i="2"/>
  <c r="Y270" i="2" s="1"/>
  <c r="O270" i="2"/>
  <c r="X270" i="2" s="1"/>
  <c r="N270" i="2"/>
  <c r="N453" i="2" s="1"/>
  <c r="J270" i="2"/>
  <c r="I270" i="2"/>
  <c r="G270" i="2"/>
  <c r="X269" i="2"/>
  <c r="W269" i="2"/>
  <c r="T269" i="2"/>
  <c r="S269" i="2"/>
  <c r="R269" i="2"/>
  <c r="Q269" i="2"/>
  <c r="P269" i="2"/>
  <c r="Y269" i="2" s="1"/>
  <c r="O269" i="2"/>
  <c r="G269" i="2"/>
  <c r="J269" i="2" s="1"/>
  <c r="Y268" i="2"/>
  <c r="Y505" i="2" s="1"/>
  <c r="X268" i="2"/>
  <c r="X505" i="2" s="1"/>
  <c r="T268" i="2"/>
  <c r="T505" i="2" s="1"/>
  <c r="S268" i="2"/>
  <c r="S505" i="2" s="1"/>
  <c r="R268" i="2"/>
  <c r="R505" i="2" s="1"/>
  <c r="Q268" i="2"/>
  <c r="Q505" i="2" s="1"/>
  <c r="P268" i="2"/>
  <c r="P505" i="2" s="1"/>
  <c r="O268" i="2"/>
  <c r="O505" i="2" s="1"/>
  <c r="G268" i="2"/>
  <c r="Z267" i="2"/>
  <c r="Y267" i="2"/>
  <c r="X267" i="2"/>
  <c r="T267" i="2"/>
  <c r="S267" i="2"/>
  <c r="R267" i="2"/>
  <c r="Q267" i="2"/>
  <c r="W267" i="2" s="1"/>
  <c r="P267" i="2"/>
  <c r="V267" i="2" s="1"/>
  <c r="O267" i="2"/>
  <c r="J267" i="2"/>
  <c r="I267" i="2"/>
  <c r="G267" i="2"/>
  <c r="AQ266" i="2"/>
  <c r="AK266" i="2"/>
  <c r="AK494" i="2" s="1"/>
  <c r="V266" i="2"/>
  <c r="T266" i="2"/>
  <c r="R266" i="2"/>
  <c r="Q266" i="2"/>
  <c r="Z266" i="2" s="1"/>
  <c r="P266" i="2"/>
  <c r="Y266" i="2" s="1"/>
  <c r="O266" i="2"/>
  <c r="X266" i="2" s="1"/>
  <c r="J266" i="2"/>
  <c r="I266" i="2"/>
  <c r="G266" i="2"/>
  <c r="X265" i="2"/>
  <c r="W265" i="2"/>
  <c r="T265" i="2"/>
  <c r="S265" i="2"/>
  <c r="R265" i="2"/>
  <c r="Q265" i="2"/>
  <c r="P265" i="2"/>
  <c r="Y265" i="2" s="1"/>
  <c r="O265" i="2"/>
  <c r="G265" i="2"/>
  <c r="J265" i="2" s="1"/>
  <c r="AB264" i="2"/>
  <c r="AB490" i="2" s="1"/>
  <c r="Z264" i="2"/>
  <c r="Y264" i="2"/>
  <c r="X264" i="2"/>
  <c r="T264" i="2"/>
  <c r="S264" i="2"/>
  <c r="R264" i="2"/>
  <c r="Q264" i="2"/>
  <c r="P264" i="2"/>
  <c r="V264" i="2" s="1"/>
  <c r="O264" i="2"/>
  <c r="U264" i="2" s="1"/>
  <c r="J264" i="2"/>
  <c r="I264" i="2"/>
  <c r="G264" i="2"/>
  <c r="Z263" i="2"/>
  <c r="Y263" i="2"/>
  <c r="T263" i="2"/>
  <c r="S263" i="2"/>
  <c r="R263" i="2"/>
  <c r="Q263" i="2"/>
  <c r="W263" i="2" s="1"/>
  <c r="P263" i="2"/>
  <c r="V263" i="2" s="1"/>
  <c r="O263" i="2"/>
  <c r="X263" i="2" s="1"/>
  <c r="J263" i="2"/>
  <c r="I263" i="2"/>
  <c r="G263" i="2"/>
  <c r="AL262" i="2"/>
  <c r="AL488" i="2" s="1"/>
  <c r="V262" i="2"/>
  <c r="V488" i="2" s="1"/>
  <c r="S262" i="2"/>
  <c r="S488" i="2" s="1"/>
  <c r="R262" i="2"/>
  <c r="R488" i="2" s="1"/>
  <c r="Q262" i="2"/>
  <c r="Q488" i="2" s="1"/>
  <c r="P262" i="2"/>
  <c r="O262" i="2"/>
  <c r="O488" i="2" s="1"/>
  <c r="N262" i="2"/>
  <c r="N488" i="2" s="1"/>
  <c r="G262" i="2"/>
  <c r="G488" i="2" s="1"/>
  <c r="Y261" i="2"/>
  <c r="X261" i="2"/>
  <c r="T261" i="2"/>
  <c r="S261" i="2"/>
  <c r="R261" i="2"/>
  <c r="Q261" i="2"/>
  <c r="P261" i="2"/>
  <c r="V261" i="2" s="1"/>
  <c r="O261" i="2"/>
  <c r="G261" i="2"/>
  <c r="Z260" i="2"/>
  <c r="Y260" i="2"/>
  <c r="X260" i="2"/>
  <c r="T260" i="2"/>
  <c r="S260" i="2"/>
  <c r="R260" i="2"/>
  <c r="Q260" i="2"/>
  <c r="W260" i="2" s="1"/>
  <c r="P260" i="2"/>
  <c r="V260" i="2" s="1"/>
  <c r="O260" i="2"/>
  <c r="J260" i="2"/>
  <c r="I260" i="2"/>
  <c r="G260" i="2"/>
  <c r="Z259" i="2"/>
  <c r="Y259" i="2"/>
  <c r="T259" i="2"/>
  <c r="S259" i="2"/>
  <c r="R259" i="2"/>
  <c r="Q259" i="2"/>
  <c r="W259" i="2" s="1"/>
  <c r="P259" i="2"/>
  <c r="V259" i="2" s="1"/>
  <c r="O259" i="2"/>
  <c r="X259" i="2" s="1"/>
  <c r="J259" i="2"/>
  <c r="I259" i="2"/>
  <c r="G259" i="2"/>
  <c r="T258" i="2"/>
  <c r="S258" i="2"/>
  <c r="R258" i="2"/>
  <c r="Q258" i="2"/>
  <c r="P258" i="2"/>
  <c r="Y258" i="2" s="1"/>
  <c r="O258" i="2"/>
  <c r="X258" i="2" s="1"/>
  <c r="N258" i="2"/>
  <c r="N485" i="2" s="1"/>
  <c r="J258" i="2"/>
  <c r="I258" i="2"/>
  <c r="G258" i="2"/>
  <c r="X257" i="2"/>
  <c r="W257" i="2"/>
  <c r="T257" i="2"/>
  <c r="S257" i="2"/>
  <c r="R257" i="2"/>
  <c r="Q257" i="2"/>
  <c r="P257" i="2"/>
  <c r="Y257" i="2" s="1"/>
  <c r="O257" i="2"/>
  <c r="N257" i="2"/>
  <c r="N484" i="2" s="1"/>
  <c r="G257" i="2"/>
  <c r="AR256" i="2"/>
  <c r="Q256" i="2" s="1"/>
  <c r="Z256" i="2" s="1"/>
  <c r="Y256" i="2"/>
  <c r="T256" i="2"/>
  <c r="S256" i="2"/>
  <c r="R256" i="2"/>
  <c r="P256" i="2"/>
  <c r="V256" i="2" s="1"/>
  <c r="O256" i="2"/>
  <c r="X256" i="2" s="1"/>
  <c r="J256" i="2"/>
  <c r="I256" i="2"/>
  <c r="G256" i="2"/>
  <c r="Z255" i="2"/>
  <c r="T255" i="2"/>
  <c r="S255" i="2"/>
  <c r="R255" i="2"/>
  <c r="Q255" i="2"/>
  <c r="W255" i="2" s="1"/>
  <c r="P255" i="2"/>
  <c r="Y255" i="2" s="1"/>
  <c r="O255" i="2"/>
  <c r="X255" i="2" s="1"/>
  <c r="G255" i="2"/>
  <c r="I255" i="2" s="1"/>
  <c r="T254" i="2"/>
  <c r="S254" i="2"/>
  <c r="R254" i="2"/>
  <c r="Q254" i="2"/>
  <c r="Z254" i="2" s="1"/>
  <c r="P254" i="2"/>
  <c r="Y254" i="2" s="1"/>
  <c r="O254" i="2"/>
  <c r="X254" i="2" s="1"/>
  <c r="J254" i="2"/>
  <c r="I254" i="2"/>
  <c r="G254" i="2"/>
  <c r="AQ253" i="2"/>
  <c r="AK253" i="2"/>
  <c r="Z253" i="2"/>
  <c r="Y253" i="2"/>
  <c r="X253" i="2"/>
  <c r="T253" i="2"/>
  <c r="S253" i="2"/>
  <c r="R253" i="2"/>
  <c r="Q253" i="2"/>
  <c r="W253" i="2" s="1"/>
  <c r="P253" i="2"/>
  <c r="V253" i="2" s="1"/>
  <c r="O253" i="2"/>
  <c r="U253" i="2" s="1"/>
  <c r="J253" i="2"/>
  <c r="I253" i="2"/>
  <c r="G253" i="2"/>
  <c r="Z252" i="2"/>
  <c r="Y252" i="2"/>
  <c r="T252" i="2"/>
  <c r="S252" i="2"/>
  <c r="R252" i="2"/>
  <c r="Q252" i="2"/>
  <c r="W252" i="2" s="1"/>
  <c r="P252" i="2"/>
  <c r="V252" i="2" s="1"/>
  <c r="O252" i="2"/>
  <c r="X252" i="2" s="1"/>
  <c r="J252" i="2"/>
  <c r="I252" i="2"/>
  <c r="G252" i="2"/>
  <c r="AQ251" i="2"/>
  <c r="AN251" i="2"/>
  <c r="AK251" i="2"/>
  <c r="P251" i="2" s="1"/>
  <c r="X251" i="2"/>
  <c r="T251" i="2"/>
  <c r="S251" i="2"/>
  <c r="R251" i="2"/>
  <c r="Q251" i="2"/>
  <c r="Z251" i="2" s="1"/>
  <c r="O251" i="2"/>
  <c r="U251" i="2" s="1"/>
  <c r="G251" i="2"/>
  <c r="AK250" i="2"/>
  <c r="P250" i="2" s="1"/>
  <c r="Z250" i="2"/>
  <c r="T250" i="2"/>
  <c r="R250" i="2"/>
  <c r="Q250" i="2"/>
  <c r="O250" i="2"/>
  <c r="X250" i="2" s="1"/>
  <c r="J250" i="2"/>
  <c r="I250" i="2"/>
  <c r="G250" i="2"/>
  <c r="AH249" i="2"/>
  <c r="T249" i="2"/>
  <c r="S249" i="2"/>
  <c r="R249" i="2"/>
  <c r="Q249" i="2"/>
  <c r="Z249" i="2" s="1"/>
  <c r="P249" i="2"/>
  <c r="Y249" i="2" s="1"/>
  <c r="O249" i="2"/>
  <c r="X249" i="2" s="1"/>
  <c r="J249" i="2"/>
  <c r="I249" i="2"/>
  <c r="G249" i="2"/>
  <c r="X248" i="2"/>
  <c r="W248" i="2"/>
  <c r="T248" i="2"/>
  <c r="S248" i="2"/>
  <c r="R248" i="2"/>
  <c r="Q248" i="2"/>
  <c r="P248" i="2"/>
  <c r="Y248" i="2" s="1"/>
  <c r="O248" i="2"/>
  <c r="G248" i="2"/>
  <c r="J248" i="2" s="1"/>
  <c r="AQ247" i="2"/>
  <c r="AN247" i="2"/>
  <c r="AN457" i="2" s="1"/>
  <c r="AK247" i="2"/>
  <c r="AH247" i="2"/>
  <c r="AH457" i="2" s="1"/>
  <c r="V247" i="2"/>
  <c r="T247" i="2"/>
  <c r="R247" i="2"/>
  <c r="Q247" i="2"/>
  <c r="P247" i="2"/>
  <c r="O247" i="2"/>
  <c r="X247" i="2" s="1"/>
  <c r="J247" i="2"/>
  <c r="I247" i="2"/>
  <c r="G247" i="2"/>
  <c r="AO246" i="2"/>
  <c r="AO457" i="2" s="1"/>
  <c r="Y246" i="2"/>
  <c r="X246" i="2"/>
  <c r="S246" i="2"/>
  <c r="R246" i="2"/>
  <c r="P246" i="2"/>
  <c r="V246" i="2" s="1"/>
  <c r="O246" i="2"/>
  <c r="G246" i="2"/>
  <c r="Z245" i="2"/>
  <c r="Y245" i="2"/>
  <c r="X245" i="2"/>
  <c r="T245" i="2"/>
  <c r="S245" i="2"/>
  <c r="R245" i="2"/>
  <c r="Q245" i="2"/>
  <c r="W245" i="2" s="1"/>
  <c r="P245" i="2"/>
  <c r="V245" i="2" s="1"/>
  <c r="O245" i="2"/>
  <c r="J245" i="2"/>
  <c r="I245" i="2"/>
  <c r="G245" i="2"/>
  <c r="AR244" i="2"/>
  <c r="AQ244" i="2"/>
  <c r="AQ455" i="2" s="1"/>
  <c r="AN244" i="2"/>
  <c r="AN455" i="2" s="1"/>
  <c r="X244" i="2"/>
  <c r="W244" i="2"/>
  <c r="R244" i="2"/>
  <c r="Q244" i="2"/>
  <c r="P244" i="2"/>
  <c r="Y244" i="2" s="1"/>
  <c r="O244" i="2"/>
  <c r="U244" i="2" s="1"/>
  <c r="G244" i="2"/>
  <c r="BM243" i="2"/>
  <c r="BL243" i="2"/>
  <c r="BK243" i="2"/>
  <c r="BK222" i="2" s="1"/>
  <c r="BJ243" i="2"/>
  <c r="BI243" i="2"/>
  <c r="BH243" i="2"/>
  <c r="BG243" i="2"/>
  <c r="BF243" i="2"/>
  <c r="BE243" i="2"/>
  <c r="BE222" i="2" s="1"/>
  <c r="BD243" i="2"/>
  <c r="BC243" i="2"/>
  <c r="BB243" i="2"/>
  <c r="BA243" i="2"/>
  <c r="AZ243" i="2"/>
  <c r="AY243" i="2"/>
  <c r="AY222" i="2" s="1"/>
  <c r="AX243" i="2"/>
  <c r="AW243" i="2"/>
  <c r="AV243" i="2"/>
  <c r="AU243" i="2"/>
  <c r="AT243" i="2"/>
  <c r="AS243" i="2"/>
  <c r="AS222" i="2" s="1"/>
  <c r="AP243" i="2"/>
  <c r="AN243" i="2"/>
  <c r="AM243" i="2"/>
  <c r="AL243" i="2"/>
  <c r="AJ243" i="2"/>
  <c r="AI243" i="2"/>
  <c r="AH243" i="2"/>
  <c r="AG243" i="2"/>
  <c r="AG222" i="2" s="1"/>
  <c r="AF243" i="2"/>
  <c r="AE243" i="2"/>
  <c r="AD243" i="2"/>
  <c r="AC243" i="2"/>
  <c r="AB243" i="2"/>
  <c r="AA243" i="2"/>
  <c r="AA222" i="2" s="1"/>
  <c r="AA185" i="2" s="1"/>
  <c r="N243" i="2"/>
  <c r="M243" i="2"/>
  <c r="L243" i="2"/>
  <c r="K243" i="2"/>
  <c r="H243" i="2"/>
  <c r="I6" i="3" s="1"/>
  <c r="F243" i="2"/>
  <c r="E243" i="2"/>
  <c r="X242" i="2"/>
  <c r="T242" i="2"/>
  <c r="S242" i="2"/>
  <c r="R242" i="2"/>
  <c r="Q242" i="2"/>
  <c r="P242" i="2"/>
  <c r="Y242" i="2" s="1"/>
  <c r="O242" i="2"/>
  <c r="G242" i="2"/>
  <c r="J242" i="2" s="1"/>
  <c r="Y241" i="2"/>
  <c r="X241" i="2"/>
  <c r="T241" i="2"/>
  <c r="S241" i="2"/>
  <c r="R241" i="2"/>
  <c r="Q241" i="2"/>
  <c r="P241" i="2"/>
  <c r="V241" i="2" s="1"/>
  <c r="O241" i="2"/>
  <c r="G241" i="2"/>
  <c r="Z240" i="2"/>
  <c r="Y240" i="2"/>
  <c r="X240" i="2"/>
  <c r="T240" i="2"/>
  <c r="S240" i="2"/>
  <c r="R240" i="2"/>
  <c r="Q240" i="2"/>
  <c r="W240" i="2" s="1"/>
  <c r="P240" i="2"/>
  <c r="V240" i="2" s="1"/>
  <c r="O240" i="2"/>
  <c r="J240" i="2"/>
  <c r="I240" i="2"/>
  <c r="G240" i="2"/>
  <c r="Z239" i="2"/>
  <c r="Y239" i="2"/>
  <c r="T239" i="2"/>
  <c r="S239" i="2"/>
  <c r="R239" i="2"/>
  <c r="Q239" i="2"/>
  <c r="W239" i="2" s="1"/>
  <c r="P239" i="2"/>
  <c r="V239" i="2" s="1"/>
  <c r="O239" i="2"/>
  <c r="X239" i="2" s="1"/>
  <c r="J239" i="2"/>
  <c r="I239" i="2"/>
  <c r="G239" i="2"/>
  <c r="Z238" i="2"/>
  <c r="T238" i="2"/>
  <c r="S238" i="2"/>
  <c r="R238" i="2"/>
  <c r="Q238" i="2"/>
  <c r="W238" i="2" s="1"/>
  <c r="P238" i="2"/>
  <c r="Y238" i="2" s="1"/>
  <c r="O238" i="2"/>
  <c r="X238" i="2" s="1"/>
  <c r="G238" i="2"/>
  <c r="I238" i="2" s="1"/>
  <c r="T237" i="2"/>
  <c r="S237" i="2"/>
  <c r="R237" i="2"/>
  <c r="Q237" i="2"/>
  <c r="Z237" i="2" s="1"/>
  <c r="P237" i="2"/>
  <c r="V237" i="2" s="1"/>
  <c r="O237" i="2"/>
  <c r="X237" i="2" s="1"/>
  <c r="N237" i="2"/>
  <c r="G237" i="2"/>
  <c r="J237" i="2" s="1"/>
  <c r="AR236" i="2"/>
  <c r="AO236" i="2"/>
  <c r="Q236" i="2" s="1"/>
  <c r="Y236" i="2"/>
  <c r="T236" i="2"/>
  <c r="S236" i="2"/>
  <c r="R236" i="2"/>
  <c r="P236" i="2"/>
  <c r="V236" i="2" s="1"/>
  <c r="O236" i="2"/>
  <c r="X236" i="2" s="1"/>
  <c r="N236" i="2"/>
  <c r="W236" i="2" s="1"/>
  <c r="G236" i="2"/>
  <c r="I236" i="2" s="1"/>
  <c r="AR235" i="2"/>
  <c r="AR446" i="2" s="1"/>
  <c r="AO235" i="2"/>
  <c r="AL235" i="2"/>
  <c r="AL446" i="2" s="1"/>
  <c r="AL444" i="2" s="1"/>
  <c r="AI235" i="2"/>
  <c r="AI446" i="2" s="1"/>
  <c r="AI444" i="2" s="1"/>
  <c r="Y235" i="2"/>
  <c r="T235" i="2"/>
  <c r="S235" i="2"/>
  <c r="R235" i="2"/>
  <c r="P235" i="2"/>
  <c r="V235" i="2" s="1"/>
  <c r="O235" i="2"/>
  <c r="X235" i="2" s="1"/>
  <c r="N235" i="2"/>
  <c r="G235" i="2"/>
  <c r="I235" i="2" s="1"/>
  <c r="BM234" i="2"/>
  <c r="BL234" i="2"/>
  <c r="BK234" i="2"/>
  <c r="BJ234" i="2"/>
  <c r="BI234" i="2"/>
  <c r="BH234" i="2"/>
  <c r="BG234" i="2"/>
  <c r="BF234" i="2"/>
  <c r="BE234" i="2"/>
  <c r="BD234" i="2"/>
  <c r="BC234" i="2"/>
  <c r="BB234" i="2"/>
  <c r="BA234" i="2"/>
  <c r="AZ234" i="2"/>
  <c r="AY234" i="2"/>
  <c r="AX234" i="2"/>
  <c r="AW234" i="2"/>
  <c r="AV234" i="2"/>
  <c r="AU234" i="2"/>
  <c r="AT234" i="2"/>
  <c r="AS234" i="2"/>
  <c r="AR234" i="2"/>
  <c r="AQ234" i="2"/>
  <c r="AP234" i="2"/>
  <c r="AN234" i="2"/>
  <c r="AM234" i="2"/>
  <c r="AL234" i="2"/>
  <c r="AK234" i="2"/>
  <c r="AJ234" i="2"/>
  <c r="AH234" i="2"/>
  <c r="AG234" i="2"/>
  <c r="AF234" i="2"/>
  <c r="AE234" i="2"/>
  <c r="AD234" i="2"/>
  <c r="AC234" i="2"/>
  <c r="AB234" i="2"/>
  <c r="AA234" i="2"/>
  <c r="S234" i="2"/>
  <c r="R234" i="2"/>
  <c r="M234" i="2"/>
  <c r="L234" i="2"/>
  <c r="K234" i="2"/>
  <c r="H234" i="2"/>
  <c r="G234" i="2"/>
  <c r="F234" i="2"/>
  <c r="E234" i="2"/>
  <c r="Z233" i="2"/>
  <c r="T233" i="2"/>
  <c r="S233" i="2"/>
  <c r="R233" i="2"/>
  <c r="Q233" i="2"/>
  <c r="W233" i="2" s="1"/>
  <c r="P233" i="2"/>
  <c r="Y233" i="2" s="1"/>
  <c r="O233" i="2"/>
  <c r="X233" i="2" s="1"/>
  <c r="K233" i="2"/>
  <c r="K494" i="2" s="1"/>
  <c r="J233" i="2"/>
  <c r="I233" i="2"/>
  <c r="G233" i="2"/>
  <c r="X232" i="2"/>
  <c r="W232" i="2"/>
  <c r="T232" i="2"/>
  <c r="S232" i="2"/>
  <c r="R232" i="2"/>
  <c r="Q232" i="2"/>
  <c r="P232" i="2"/>
  <c r="Y232" i="2" s="1"/>
  <c r="O232" i="2"/>
  <c r="G232" i="2"/>
  <c r="J232" i="2" s="1"/>
  <c r="Y231" i="2"/>
  <c r="Y493" i="2" s="1"/>
  <c r="X231" i="2"/>
  <c r="T231" i="2"/>
  <c r="T493" i="2" s="1"/>
  <c r="S231" i="2"/>
  <c r="S493" i="2" s="1"/>
  <c r="R231" i="2"/>
  <c r="R493" i="2" s="1"/>
  <c r="Q231" i="2"/>
  <c r="Q493" i="2" s="1"/>
  <c r="P231" i="2"/>
  <c r="P493" i="2" s="1"/>
  <c r="O231" i="2"/>
  <c r="O493" i="2" s="1"/>
  <c r="G231" i="2"/>
  <c r="Z230" i="2"/>
  <c r="Y230" i="2"/>
  <c r="X230" i="2"/>
  <c r="T230" i="2"/>
  <c r="S230" i="2"/>
  <c r="R230" i="2"/>
  <c r="Q230" i="2"/>
  <c r="W230" i="2" s="1"/>
  <c r="P230" i="2"/>
  <c r="V230" i="2" s="1"/>
  <c r="O230" i="2"/>
  <c r="J230" i="2"/>
  <c r="I230" i="2"/>
  <c r="G230" i="2"/>
  <c r="Z229" i="2"/>
  <c r="Y229" i="2"/>
  <c r="T229" i="2"/>
  <c r="S229" i="2"/>
  <c r="R229" i="2"/>
  <c r="Q229" i="2"/>
  <c r="W229" i="2" s="1"/>
  <c r="P229" i="2"/>
  <c r="V229" i="2" s="1"/>
  <c r="O229" i="2"/>
  <c r="J229" i="2" s="1"/>
  <c r="I229" i="2"/>
  <c r="G229" i="2"/>
  <c r="Z228" i="2"/>
  <c r="T228" i="2"/>
  <c r="S228" i="2"/>
  <c r="R228" i="2"/>
  <c r="Q228" i="2"/>
  <c r="W228" i="2" s="1"/>
  <c r="P228" i="2"/>
  <c r="Y228" i="2" s="1"/>
  <c r="O228" i="2"/>
  <c r="X228" i="2" s="1"/>
  <c r="G228" i="2"/>
  <c r="I228" i="2" s="1"/>
  <c r="T227" i="2"/>
  <c r="T478" i="2" s="1"/>
  <c r="S227" i="2"/>
  <c r="S478" i="2" s="1"/>
  <c r="R227" i="2"/>
  <c r="R478" i="2" s="1"/>
  <c r="Q227" i="2"/>
  <c r="W227" i="2" s="1"/>
  <c r="P227" i="2"/>
  <c r="O227" i="2"/>
  <c r="O478" i="2" s="1"/>
  <c r="I227" i="2"/>
  <c r="I478" i="2" s="1"/>
  <c r="G227" i="2"/>
  <c r="G478" i="2" s="1"/>
  <c r="X226" i="2"/>
  <c r="X460" i="2" s="1"/>
  <c r="W226" i="2"/>
  <c r="T226" i="2"/>
  <c r="T460" i="2" s="1"/>
  <c r="S226" i="2"/>
  <c r="S460" i="2" s="1"/>
  <c r="R226" i="2"/>
  <c r="R460" i="2" s="1"/>
  <c r="Q226" i="2"/>
  <c r="P226" i="2"/>
  <c r="P460" i="2" s="1"/>
  <c r="O226" i="2"/>
  <c r="O460" i="2" s="1"/>
  <c r="G226" i="2"/>
  <c r="Y225" i="2"/>
  <c r="Y459" i="2" s="1"/>
  <c r="X225" i="2"/>
  <c r="X459" i="2" s="1"/>
  <c r="T225" i="2"/>
  <c r="T459" i="2" s="1"/>
  <c r="S225" i="2"/>
  <c r="S459" i="2" s="1"/>
  <c r="R225" i="2"/>
  <c r="R459" i="2" s="1"/>
  <c r="Q225" i="2"/>
  <c r="Q459" i="2" s="1"/>
  <c r="P225" i="2"/>
  <c r="P459" i="2" s="1"/>
  <c r="O225" i="2"/>
  <c r="O459" i="2" s="1"/>
  <c r="G225" i="2"/>
  <c r="Z224" i="2"/>
  <c r="Y224" i="2"/>
  <c r="X224" i="2"/>
  <c r="T224" i="2"/>
  <c r="T223" i="2" s="1"/>
  <c r="S224" i="2"/>
  <c r="R224" i="2"/>
  <c r="Q224" i="2"/>
  <c r="W224" i="2" s="1"/>
  <c r="P224" i="2"/>
  <c r="O224" i="2"/>
  <c r="J224" i="2"/>
  <c r="I224" i="2"/>
  <c r="G224" i="2"/>
  <c r="BM223" i="2"/>
  <c r="BL223" i="2"/>
  <c r="BK223" i="2"/>
  <c r="BJ223" i="2"/>
  <c r="BJ222" i="2" s="1"/>
  <c r="BI223" i="2"/>
  <c r="BH223" i="2"/>
  <c r="BH222" i="2" s="1"/>
  <c r="BG223" i="2"/>
  <c r="BF223" i="2"/>
  <c r="BE223" i="2"/>
  <c r="BD223" i="2"/>
  <c r="BD222" i="2" s="1"/>
  <c r="BC223" i="2"/>
  <c r="BB223" i="2"/>
  <c r="BB222" i="2" s="1"/>
  <c r="BA223" i="2"/>
  <c r="AZ223" i="2"/>
  <c r="AY223" i="2"/>
  <c r="AX223" i="2"/>
  <c r="AX222" i="2" s="1"/>
  <c r="AW223" i="2"/>
  <c r="AV223" i="2"/>
  <c r="AV222" i="2" s="1"/>
  <c r="AU223" i="2"/>
  <c r="AT223" i="2"/>
  <c r="AS223" i="2"/>
  <c r="AR223" i="2"/>
  <c r="AQ223" i="2"/>
  <c r="AP223" i="2"/>
  <c r="AP222" i="2" s="1"/>
  <c r="AO223" i="2"/>
  <c r="AN223" i="2"/>
  <c r="AM223" i="2"/>
  <c r="AL223" i="2"/>
  <c r="AL222" i="2" s="1"/>
  <c r="AK223" i="2"/>
  <c r="AJ223" i="2"/>
  <c r="AJ222" i="2" s="1"/>
  <c r="AI223" i="2"/>
  <c r="AH223" i="2"/>
  <c r="AG223" i="2"/>
  <c r="AF223" i="2"/>
  <c r="AF222" i="2" s="1"/>
  <c r="AE223" i="2"/>
  <c r="AD223" i="2"/>
  <c r="AD222" i="2" s="1"/>
  <c r="AC223" i="2"/>
  <c r="AB223" i="2"/>
  <c r="AA223" i="2"/>
  <c r="R223" i="2"/>
  <c r="N223" i="2"/>
  <c r="M223" i="2"/>
  <c r="L223" i="2"/>
  <c r="L222" i="2" s="1"/>
  <c r="K223" i="2"/>
  <c r="H223" i="2"/>
  <c r="H222" i="2" s="1"/>
  <c r="F223" i="2"/>
  <c r="F222" i="2" s="1"/>
  <c r="E223" i="2"/>
  <c r="BM222" i="2"/>
  <c r="BL222" i="2"/>
  <c r="BI222" i="2"/>
  <c r="BG222" i="2"/>
  <c r="BF222" i="2"/>
  <c r="BC222" i="2"/>
  <c r="BA222" i="2"/>
  <c r="AZ222" i="2"/>
  <c r="AW222" i="2"/>
  <c r="AU222" i="2"/>
  <c r="AT222" i="2"/>
  <c r="AN222" i="2"/>
  <c r="AH222" i="2"/>
  <c r="AE222" i="2"/>
  <c r="AC222" i="2"/>
  <c r="AB222" i="2"/>
  <c r="M222" i="2"/>
  <c r="K222" i="2"/>
  <c r="E222" i="2"/>
  <c r="Y221" i="2"/>
  <c r="T221" i="2"/>
  <c r="S221" i="2"/>
  <c r="R221" i="2"/>
  <c r="Q221" i="2"/>
  <c r="P221" i="2"/>
  <c r="V221" i="2" s="1"/>
  <c r="O221" i="2"/>
  <c r="X221" i="2" s="1"/>
  <c r="I221" i="2"/>
  <c r="G221" i="2"/>
  <c r="Z220" i="2"/>
  <c r="X220" i="2"/>
  <c r="T220" i="2"/>
  <c r="T447" i="2" s="1"/>
  <c r="S220" i="2"/>
  <c r="S447" i="2" s="1"/>
  <c r="R220" i="2"/>
  <c r="Q220" i="2"/>
  <c r="P220" i="2"/>
  <c r="P217" i="2" s="1"/>
  <c r="Y217" i="2" s="1"/>
  <c r="O220" i="2"/>
  <c r="J220" i="2"/>
  <c r="I220" i="2"/>
  <c r="G220" i="2"/>
  <c r="Z219" i="2"/>
  <c r="Y219" i="2"/>
  <c r="W219" i="2"/>
  <c r="T219" i="2"/>
  <c r="S219" i="2"/>
  <c r="R219" i="2"/>
  <c r="Q219" i="2"/>
  <c r="P219" i="2"/>
  <c r="V219" i="2" s="1"/>
  <c r="O219" i="2"/>
  <c r="X219" i="2" s="1"/>
  <c r="I219" i="2"/>
  <c r="G219" i="2"/>
  <c r="Z218" i="2"/>
  <c r="X218" i="2"/>
  <c r="T218" i="2"/>
  <c r="S218" i="2"/>
  <c r="R218" i="2"/>
  <c r="Q218" i="2"/>
  <c r="W218" i="2" s="1"/>
  <c r="P218" i="2"/>
  <c r="Y218" i="2" s="1"/>
  <c r="O218" i="2"/>
  <c r="G218" i="2"/>
  <c r="G217" i="2" s="1"/>
  <c r="BM217" i="2"/>
  <c r="BL217" i="2"/>
  <c r="BK217" i="2"/>
  <c r="BJ217" i="2"/>
  <c r="BI217" i="2"/>
  <c r="BH217" i="2"/>
  <c r="BG217" i="2"/>
  <c r="BF217" i="2"/>
  <c r="BE217" i="2"/>
  <c r="BD217" i="2"/>
  <c r="BC217" i="2"/>
  <c r="BB217" i="2"/>
  <c r="BA217" i="2"/>
  <c r="AZ217" i="2"/>
  <c r="AY217" i="2"/>
  <c r="AX217" i="2"/>
  <c r="AW217" i="2"/>
  <c r="AV217" i="2"/>
  <c r="AU217" i="2"/>
  <c r="AT217" i="2"/>
  <c r="AS217" i="2"/>
  <c r="AR217" i="2"/>
  <c r="AQ217" i="2"/>
  <c r="AP217" i="2"/>
  <c r="AO217" i="2"/>
  <c r="AN217" i="2"/>
  <c r="AM217" i="2"/>
  <c r="AL217" i="2"/>
  <c r="AK217" i="2"/>
  <c r="AJ217" i="2"/>
  <c r="AI217" i="2"/>
  <c r="AH217" i="2"/>
  <c r="AG217" i="2"/>
  <c r="AF217" i="2"/>
  <c r="T217" i="2" s="1"/>
  <c r="AE217" i="2"/>
  <c r="AD217" i="2"/>
  <c r="AC217" i="2"/>
  <c r="AB217" i="2"/>
  <c r="AA217" i="2"/>
  <c r="S217" i="2"/>
  <c r="R217" i="2"/>
  <c r="N217" i="2"/>
  <c r="M217" i="2"/>
  <c r="L217" i="2"/>
  <c r="K217" i="2"/>
  <c r="H217" i="2"/>
  <c r="F217" i="2"/>
  <c r="E217" i="2"/>
  <c r="Z216" i="2"/>
  <c r="T216" i="2"/>
  <c r="S216" i="2"/>
  <c r="R216" i="2"/>
  <c r="Q216" i="2"/>
  <c r="W216" i="2" s="1"/>
  <c r="P216" i="2"/>
  <c r="Y216" i="2" s="1"/>
  <c r="O216" i="2"/>
  <c r="X216" i="2" s="1"/>
  <c r="G216" i="2"/>
  <c r="BO523" i="2"/>
  <c r="W215" i="2"/>
  <c r="W523" i="2" s="1"/>
  <c r="T215" i="2"/>
  <c r="T523" i="2" s="1"/>
  <c r="S215" i="2"/>
  <c r="S523" i="2" s="1"/>
  <c r="R215" i="2"/>
  <c r="R523" i="2" s="1"/>
  <c r="Q215" i="2"/>
  <c r="P215" i="2"/>
  <c r="P523" i="2" s="1"/>
  <c r="O215" i="2"/>
  <c r="O523" i="2" s="1"/>
  <c r="I215" i="2"/>
  <c r="I523" i="2" s="1"/>
  <c r="G215" i="2"/>
  <c r="G523" i="2" s="1"/>
  <c r="X214" i="2"/>
  <c r="T214" i="2"/>
  <c r="S214" i="2"/>
  <c r="R214" i="2"/>
  <c r="Q214" i="2"/>
  <c r="P214" i="2"/>
  <c r="Y214" i="2" s="1"/>
  <c r="O214" i="2"/>
  <c r="J214" i="2"/>
  <c r="G214" i="2"/>
  <c r="I214" i="2" s="1"/>
  <c r="Y213" i="2"/>
  <c r="X213" i="2"/>
  <c r="T213" i="2"/>
  <c r="S213" i="2"/>
  <c r="R213" i="2"/>
  <c r="Q213" i="2"/>
  <c r="P213" i="2"/>
  <c r="V213" i="2" s="1"/>
  <c r="O213" i="2"/>
  <c r="U213" i="2" s="1"/>
  <c r="I213" i="2"/>
  <c r="G213" i="2"/>
  <c r="J213" i="2" s="1"/>
  <c r="BN503" i="2"/>
  <c r="AP212" i="2"/>
  <c r="AP503" i="2" s="1"/>
  <c r="Y212" i="2"/>
  <c r="Y503" i="2" s="1"/>
  <c r="W212" i="2"/>
  <c r="T212" i="2"/>
  <c r="T503" i="2" s="1"/>
  <c r="S212" i="2"/>
  <c r="S503" i="2" s="1"/>
  <c r="Q212" i="2"/>
  <c r="BO503" i="2" s="1"/>
  <c r="P212" i="2"/>
  <c r="P503" i="2" s="1"/>
  <c r="O212" i="2"/>
  <c r="O503" i="2" s="1"/>
  <c r="K212" i="2"/>
  <c r="K503" i="2" s="1"/>
  <c r="G212" i="2"/>
  <c r="BO502" i="2"/>
  <c r="Y211" i="2"/>
  <c r="Y502" i="2" s="1"/>
  <c r="T211" i="2"/>
  <c r="T502" i="2" s="1"/>
  <c r="S211" i="2"/>
  <c r="S502" i="2" s="1"/>
  <c r="R211" i="2"/>
  <c r="R502" i="2" s="1"/>
  <c r="Q211" i="2"/>
  <c r="Q502" i="2" s="1"/>
  <c r="P211" i="2"/>
  <c r="P502" i="2" s="1"/>
  <c r="O211" i="2"/>
  <c r="O502" i="2" s="1"/>
  <c r="I211" i="2"/>
  <c r="I502" i="2" s="1"/>
  <c r="G211" i="2"/>
  <c r="G502" i="2" s="1"/>
  <c r="Z210" i="2"/>
  <c r="X210" i="2"/>
  <c r="T210" i="2"/>
  <c r="S210" i="2"/>
  <c r="R210" i="2"/>
  <c r="Q210" i="2"/>
  <c r="W210" i="2" s="1"/>
  <c r="P210" i="2"/>
  <c r="V210" i="2" s="1"/>
  <c r="O210" i="2"/>
  <c r="J210" i="2"/>
  <c r="I210" i="2"/>
  <c r="G210" i="2"/>
  <c r="Y209" i="2"/>
  <c r="T209" i="2"/>
  <c r="S209" i="2"/>
  <c r="R209" i="2"/>
  <c r="Q209" i="2"/>
  <c r="W209" i="2" s="1"/>
  <c r="P209" i="2"/>
  <c r="V209" i="2" s="1"/>
  <c r="O209" i="2"/>
  <c r="X209" i="2" s="1"/>
  <c r="G209" i="2"/>
  <c r="I209" i="2" s="1"/>
  <c r="Z208" i="2"/>
  <c r="X208" i="2"/>
  <c r="V208" i="2"/>
  <c r="T208" i="2"/>
  <c r="S208" i="2"/>
  <c r="R208" i="2"/>
  <c r="Q208" i="2"/>
  <c r="W208" i="2" s="1"/>
  <c r="P208" i="2"/>
  <c r="Y208" i="2" s="1"/>
  <c r="O208" i="2"/>
  <c r="I208" i="2"/>
  <c r="G208" i="2"/>
  <c r="J208" i="2" s="1"/>
  <c r="Y207" i="2"/>
  <c r="W207" i="2"/>
  <c r="T207" i="2"/>
  <c r="S207" i="2"/>
  <c r="R207" i="2"/>
  <c r="Q207" i="2"/>
  <c r="P207" i="2"/>
  <c r="V207" i="2" s="1"/>
  <c r="O207" i="2"/>
  <c r="J207" i="2"/>
  <c r="I207" i="2"/>
  <c r="G207" i="2"/>
  <c r="Z206" i="2"/>
  <c r="X206" i="2"/>
  <c r="T206" i="2"/>
  <c r="S206" i="2"/>
  <c r="R206" i="2"/>
  <c r="Q206" i="2"/>
  <c r="P206" i="2"/>
  <c r="V206" i="2" s="1"/>
  <c r="O206" i="2"/>
  <c r="G206" i="2"/>
  <c r="AR205" i="2"/>
  <c r="AR484" i="2" s="1"/>
  <c r="Z205" i="2"/>
  <c r="X205" i="2"/>
  <c r="T205" i="2"/>
  <c r="S205" i="2"/>
  <c r="R205" i="2"/>
  <c r="Q205" i="2"/>
  <c r="P205" i="2"/>
  <c r="V205" i="2" s="1"/>
  <c r="O205" i="2"/>
  <c r="U205" i="2" s="1"/>
  <c r="J205" i="2"/>
  <c r="I205" i="2"/>
  <c r="G205" i="2"/>
  <c r="Y204" i="2"/>
  <c r="T204" i="2"/>
  <c r="S204" i="2"/>
  <c r="R204" i="2"/>
  <c r="Q204" i="2"/>
  <c r="W204" i="2" s="1"/>
  <c r="P204" i="2"/>
  <c r="V204" i="2" s="1"/>
  <c r="O204" i="2"/>
  <c r="G204" i="2"/>
  <c r="I204" i="2" s="1"/>
  <c r="Z203" i="2"/>
  <c r="X203" i="2"/>
  <c r="V203" i="2"/>
  <c r="T203" i="2"/>
  <c r="S203" i="2"/>
  <c r="R203" i="2"/>
  <c r="Q203" i="2"/>
  <c r="W203" i="2" s="1"/>
  <c r="P203" i="2"/>
  <c r="Y203" i="2" s="1"/>
  <c r="O203" i="2"/>
  <c r="I203" i="2"/>
  <c r="G203" i="2"/>
  <c r="J203" i="2" s="1"/>
  <c r="AM202" i="2"/>
  <c r="AM450" i="2" s="1"/>
  <c r="Z202" i="2"/>
  <c r="X202" i="2"/>
  <c r="T202" i="2"/>
  <c r="S202" i="2"/>
  <c r="R202" i="2"/>
  <c r="Q202" i="2"/>
  <c r="P202" i="2"/>
  <c r="V202" i="2" s="1"/>
  <c r="O202" i="2"/>
  <c r="G202" i="2"/>
  <c r="Y201" i="2"/>
  <c r="T201" i="2"/>
  <c r="S201" i="2"/>
  <c r="R201" i="2"/>
  <c r="Q201" i="2"/>
  <c r="W201" i="2" s="1"/>
  <c r="P201" i="2"/>
  <c r="V201" i="2" s="1"/>
  <c r="O201" i="2"/>
  <c r="I201" i="2"/>
  <c r="G201" i="2"/>
  <c r="J201" i="2" s="1"/>
  <c r="Z200" i="2"/>
  <c r="X200" i="2"/>
  <c r="X480" i="2" s="1"/>
  <c r="T200" i="2"/>
  <c r="T480" i="2" s="1"/>
  <c r="S200" i="2"/>
  <c r="S480" i="2" s="1"/>
  <c r="R200" i="2"/>
  <c r="R480" i="2" s="1"/>
  <c r="Q200" i="2"/>
  <c r="Q480" i="2" s="1"/>
  <c r="P200" i="2"/>
  <c r="P480" i="2" s="1"/>
  <c r="O200" i="2"/>
  <c r="O480" i="2" s="1"/>
  <c r="J200" i="2"/>
  <c r="I200" i="2"/>
  <c r="G200" i="2"/>
  <c r="G480" i="2" s="1"/>
  <c r="Y199" i="2"/>
  <c r="T199" i="2"/>
  <c r="T477" i="2" s="1"/>
  <c r="S199" i="2"/>
  <c r="S477" i="2" s="1"/>
  <c r="R199" i="2"/>
  <c r="R477" i="2" s="1"/>
  <c r="Q199" i="2"/>
  <c r="Q477" i="2" s="1"/>
  <c r="P199" i="2"/>
  <c r="P477" i="2" s="1"/>
  <c r="O199" i="2"/>
  <c r="G199" i="2"/>
  <c r="G477" i="2" s="1"/>
  <c r="Z198" i="2"/>
  <c r="X198" i="2"/>
  <c r="T198" i="2"/>
  <c r="S198" i="2"/>
  <c r="R198" i="2"/>
  <c r="Q198" i="2"/>
  <c r="W198" i="2" s="1"/>
  <c r="P198" i="2"/>
  <c r="Y198" i="2" s="1"/>
  <c r="O198" i="2"/>
  <c r="I198" i="2"/>
  <c r="G198" i="2"/>
  <c r="J198" i="2" s="1"/>
  <c r="E198" i="2"/>
  <c r="E470" i="2" s="1"/>
  <c r="Z197" i="2"/>
  <c r="X197" i="2"/>
  <c r="T197" i="2"/>
  <c r="S197" i="2"/>
  <c r="R197" i="2"/>
  <c r="Q197" i="2"/>
  <c r="P197" i="2"/>
  <c r="V197" i="2" s="1"/>
  <c r="O197" i="2"/>
  <c r="G197" i="2"/>
  <c r="Y196" i="2"/>
  <c r="T196" i="2"/>
  <c r="S196" i="2"/>
  <c r="R196" i="2"/>
  <c r="Q196" i="2"/>
  <c r="W196" i="2" s="1"/>
  <c r="P196" i="2"/>
  <c r="V196" i="2" s="1"/>
  <c r="O196" i="2"/>
  <c r="I196" i="2"/>
  <c r="G196" i="2"/>
  <c r="J196" i="2" s="1"/>
  <c r="Z195" i="2"/>
  <c r="X195" i="2"/>
  <c r="T195" i="2"/>
  <c r="S195" i="2"/>
  <c r="R195" i="2"/>
  <c r="Q195" i="2"/>
  <c r="W195" i="2" s="1"/>
  <c r="P195" i="2"/>
  <c r="V195" i="2" s="1"/>
  <c r="O195" i="2"/>
  <c r="J195" i="2"/>
  <c r="G195" i="2"/>
  <c r="I195" i="2" s="1"/>
  <c r="Y194" i="2"/>
  <c r="T194" i="2"/>
  <c r="S194" i="2"/>
  <c r="R194" i="2"/>
  <c r="Q194" i="2"/>
  <c r="W194" i="2" s="1"/>
  <c r="P194" i="2"/>
  <c r="V194" i="2" s="1"/>
  <c r="O194" i="2"/>
  <c r="X194" i="2" s="1"/>
  <c r="G194" i="2"/>
  <c r="I194" i="2" s="1"/>
  <c r="Z193" i="2"/>
  <c r="X193" i="2"/>
  <c r="T193" i="2"/>
  <c r="S193" i="2"/>
  <c r="R193" i="2"/>
  <c r="Q193" i="2"/>
  <c r="W193" i="2" s="1"/>
  <c r="P193" i="2"/>
  <c r="Y193" i="2" s="1"/>
  <c r="O193" i="2"/>
  <c r="I193" i="2"/>
  <c r="G193" i="2"/>
  <c r="J193" i="2" s="1"/>
  <c r="Y192" i="2"/>
  <c r="T192" i="2"/>
  <c r="S192" i="2"/>
  <c r="R192" i="2"/>
  <c r="Q192" i="2"/>
  <c r="P192" i="2"/>
  <c r="V192" i="2" s="1"/>
  <c r="O192" i="2"/>
  <c r="J192" i="2"/>
  <c r="I192" i="2"/>
  <c r="G192" i="2"/>
  <c r="Z191" i="2"/>
  <c r="X191" i="2"/>
  <c r="T191" i="2"/>
  <c r="S191" i="2"/>
  <c r="R191" i="2"/>
  <c r="R463" i="2" s="1"/>
  <c r="Q191" i="2"/>
  <c r="P191" i="2"/>
  <c r="Y191" i="2" s="1"/>
  <c r="O191" i="2"/>
  <c r="G191" i="2"/>
  <c r="Y190" i="2"/>
  <c r="Y461" i="2" s="1"/>
  <c r="T190" i="2"/>
  <c r="T461" i="2" s="1"/>
  <c r="S190" i="2"/>
  <c r="S461" i="2" s="1"/>
  <c r="R190" i="2"/>
  <c r="R461" i="2" s="1"/>
  <c r="Q190" i="2"/>
  <c r="Q461" i="2" s="1"/>
  <c r="P190" i="2"/>
  <c r="P461" i="2" s="1"/>
  <c r="O190" i="2"/>
  <c r="O461" i="2" s="1"/>
  <c r="E190" i="2"/>
  <c r="E461" i="2" s="1"/>
  <c r="Y189" i="2"/>
  <c r="T189" i="2"/>
  <c r="S189" i="2"/>
  <c r="R189" i="2"/>
  <c r="Q189" i="2"/>
  <c r="W189" i="2" s="1"/>
  <c r="P189" i="2"/>
  <c r="V189" i="2" s="1"/>
  <c r="O189" i="2"/>
  <c r="X189" i="2" s="1"/>
  <c r="G189" i="2"/>
  <c r="I189" i="2" s="1"/>
  <c r="AG188" i="2"/>
  <c r="AG453" i="2" s="1"/>
  <c r="Y188" i="2"/>
  <c r="T188" i="2"/>
  <c r="S188" i="2"/>
  <c r="Q188" i="2"/>
  <c r="W188" i="2" s="1"/>
  <c r="P188" i="2"/>
  <c r="V188" i="2" s="1"/>
  <c r="O188" i="2"/>
  <c r="U188" i="2" s="1"/>
  <c r="J188" i="2"/>
  <c r="I188" i="2"/>
  <c r="G188" i="2"/>
  <c r="AP187" i="2"/>
  <c r="AP186" i="2" s="1"/>
  <c r="AP185" i="2" s="1"/>
  <c r="AM187" i="2"/>
  <c r="AG187" i="2"/>
  <c r="Y187" i="2"/>
  <c r="T187" i="2"/>
  <c r="S187" i="2"/>
  <c r="Q187" i="2"/>
  <c r="P187" i="2"/>
  <c r="V187" i="2" s="1"/>
  <c r="O187" i="2"/>
  <c r="U187" i="2" s="1"/>
  <c r="G187" i="2"/>
  <c r="I187" i="2" s="1"/>
  <c r="E187" i="2"/>
  <c r="BM186" i="2"/>
  <c r="BL186" i="2"/>
  <c r="S186" i="2" s="1"/>
  <c r="BK186" i="2"/>
  <c r="BJ186" i="2"/>
  <c r="BJ185" i="2" s="1"/>
  <c r="BI186" i="2"/>
  <c r="BH186" i="2"/>
  <c r="BG186" i="2"/>
  <c r="BF186" i="2"/>
  <c r="BE186" i="2"/>
  <c r="BD186" i="2"/>
  <c r="BD185" i="2" s="1"/>
  <c r="BC186" i="2"/>
  <c r="BB186" i="2"/>
  <c r="BA186" i="2"/>
  <c r="AZ186" i="2"/>
  <c r="AY186" i="2"/>
  <c r="AX186" i="2"/>
  <c r="AX185" i="2" s="1"/>
  <c r="AW186" i="2"/>
  <c r="AV186" i="2"/>
  <c r="AU186" i="2"/>
  <c r="AT186" i="2"/>
  <c r="AS186" i="2"/>
  <c r="AR186" i="2"/>
  <c r="AQ186" i="2"/>
  <c r="AO186" i="2"/>
  <c r="AN186" i="2"/>
  <c r="AL186" i="2"/>
  <c r="AL185" i="2" s="1"/>
  <c r="AK186" i="2"/>
  <c r="AJ186" i="2"/>
  <c r="AI186" i="2"/>
  <c r="AH186" i="2"/>
  <c r="AF186" i="2"/>
  <c r="AF185" i="2" s="1"/>
  <c r="AE186" i="2"/>
  <c r="AD186" i="2"/>
  <c r="AC186" i="2"/>
  <c r="AB186" i="2"/>
  <c r="AA186" i="2"/>
  <c r="N186" i="2"/>
  <c r="M186" i="2"/>
  <c r="L186" i="2"/>
  <c r="K186" i="2"/>
  <c r="K185" i="2" s="1"/>
  <c r="F37" i="3" s="1"/>
  <c r="H186" i="2"/>
  <c r="H185" i="2" s="1"/>
  <c r="F186" i="2"/>
  <c r="E186" i="2"/>
  <c r="E185" i="2" s="1"/>
  <c r="BL185" i="2"/>
  <c r="BK185" i="2"/>
  <c r="BI185" i="2"/>
  <c r="BH185" i="2"/>
  <c r="BF185" i="2"/>
  <c r="BE185" i="2"/>
  <c r="BC185" i="2"/>
  <c r="AZ185" i="2"/>
  <c r="AY185" i="2"/>
  <c r="AW185" i="2"/>
  <c r="AV185" i="2"/>
  <c r="AT185" i="2"/>
  <c r="AS185" i="2"/>
  <c r="AN185" i="2"/>
  <c r="AJ185" i="2"/>
  <c r="AH185" i="2"/>
  <c r="AE185" i="2"/>
  <c r="AD185" i="2"/>
  <c r="AB185" i="2"/>
  <c r="M185" i="2"/>
  <c r="L185" i="2"/>
  <c r="Y184" i="2"/>
  <c r="T184" i="2"/>
  <c r="S184" i="2"/>
  <c r="R184" i="2"/>
  <c r="Q184" i="2"/>
  <c r="W184" i="2" s="1"/>
  <c r="P184" i="2"/>
  <c r="V184" i="2" s="1"/>
  <c r="O184" i="2"/>
  <c r="X184" i="2" s="1"/>
  <c r="G184" i="2"/>
  <c r="I184" i="2" s="1"/>
  <c r="E184" i="2"/>
  <c r="E514" i="2" s="1"/>
  <c r="Y183" i="2"/>
  <c r="Y513" i="2" s="1"/>
  <c r="T183" i="2"/>
  <c r="T513" i="2" s="1"/>
  <c r="S183" i="2"/>
  <c r="S513" i="2" s="1"/>
  <c r="R183" i="2"/>
  <c r="R513" i="2" s="1"/>
  <c r="Q183" i="2"/>
  <c r="W183" i="2" s="1"/>
  <c r="P183" i="2"/>
  <c r="P513" i="2" s="1"/>
  <c r="O183" i="2"/>
  <c r="O513" i="2" s="1"/>
  <c r="J183" i="2"/>
  <c r="J513" i="2" s="1"/>
  <c r="I183" i="2"/>
  <c r="I513" i="2" s="1"/>
  <c r="G183" i="2"/>
  <c r="G513" i="2" s="1"/>
  <c r="AJ182" i="2"/>
  <c r="AJ514" i="2" s="1"/>
  <c r="AE182" i="2"/>
  <c r="AE514" i="2" s="1"/>
  <c r="Z182" i="2"/>
  <c r="T182" i="2"/>
  <c r="S182" i="2"/>
  <c r="Q182" i="2"/>
  <c r="P182" i="2"/>
  <c r="V182" i="2" s="1"/>
  <c r="I182" i="2"/>
  <c r="G182" i="2"/>
  <c r="Y181" i="2"/>
  <c r="T181" i="2"/>
  <c r="S181" i="2"/>
  <c r="R181" i="2"/>
  <c r="Q181" i="2"/>
  <c r="W181" i="2" s="1"/>
  <c r="P181" i="2"/>
  <c r="V181" i="2" s="1"/>
  <c r="O181" i="2"/>
  <c r="X181" i="2" s="1"/>
  <c r="G181" i="2"/>
  <c r="I181" i="2" s="1"/>
  <c r="Z180" i="2"/>
  <c r="X180" i="2"/>
  <c r="T180" i="2"/>
  <c r="S180" i="2"/>
  <c r="R180" i="2"/>
  <c r="Q180" i="2"/>
  <c r="W180" i="2" s="1"/>
  <c r="P180" i="2"/>
  <c r="Y180" i="2" s="1"/>
  <c r="O180" i="2"/>
  <c r="I180" i="2"/>
  <c r="G180" i="2"/>
  <c r="J180" i="2" s="1"/>
  <c r="Y179" i="2"/>
  <c r="Y511" i="2" s="1"/>
  <c r="T179" i="2"/>
  <c r="T511" i="2" s="1"/>
  <c r="S179" i="2"/>
  <c r="S511" i="2" s="1"/>
  <c r="R179" i="2"/>
  <c r="R511" i="2" s="1"/>
  <c r="Q179" i="2"/>
  <c r="P179" i="2"/>
  <c r="P511" i="2" s="1"/>
  <c r="O179" i="2"/>
  <c r="O511" i="2" s="1"/>
  <c r="J179" i="2"/>
  <c r="J511" i="2" s="1"/>
  <c r="I179" i="2"/>
  <c r="I511" i="2" s="1"/>
  <c r="G179" i="2"/>
  <c r="G511" i="2" s="1"/>
  <c r="Z178" i="2"/>
  <c r="X178" i="2"/>
  <c r="T178" i="2"/>
  <c r="S178" i="2"/>
  <c r="R178" i="2"/>
  <c r="Q178" i="2"/>
  <c r="P178" i="2"/>
  <c r="V178" i="2" s="1"/>
  <c r="O178" i="2"/>
  <c r="G178" i="2"/>
  <c r="Y177" i="2"/>
  <c r="T177" i="2"/>
  <c r="S177" i="2"/>
  <c r="R177" i="2"/>
  <c r="Q177" i="2"/>
  <c r="W177" i="2" s="1"/>
  <c r="P177" i="2"/>
  <c r="V177" i="2" s="1"/>
  <c r="O177" i="2"/>
  <c r="I177" i="2"/>
  <c r="G177" i="2"/>
  <c r="J177" i="2" s="1"/>
  <c r="Z176" i="2"/>
  <c r="X176" i="2"/>
  <c r="T176" i="2"/>
  <c r="S176" i="2"/>
  <c r="R176" i="2"/>
  <c r="Q176" i="2"/>
  <c r="W176" i="2" s="1"/>
  <c r="P176" i="2"/>
  <c r="V176" i="2" s="1"/>
  <c r="O176" i="2"/>
  <c r="J176" i="2"/>
  <c r="I176" i="2"/>
  <c r="G176" i="2"/>
  <c r="Y175" i="2"/>
  <c r="T175" i="2"/>
  <c r="S175" i="2"/>
  <c r="R175" i="2"/>
  <c r="Q175" i="2"/>
  <c r="W175" i="2" s="1"/>
  <c r="P175" i="2"/>
  <c r="V175" i="2" s="1"/>
  <c r="O175" i="2"/>
  <c r="X175" i="2" s="1"/>
  <c r="K175" i="2"/>
  <c r="K469" i="2" s="1"/>
  <c r="I175" i="2"/>
  <c r="G175" i="2"/>
  <c r="J175" i="2" s="1"/>
  <c r="Y174" i="2"/>
  <c r="T174" i="2"/>
  <c r="S174" i="2"/>
  <c r="R174" i="2"/>
  <c r="Q174" i="2"/>
  <c r="P174" i="2"/>
  <c r="V174" i="2" s="1"/>
  <c r="O174" i="2"/>
  <c r="J174" i="2"/>
  <c r="I174" i="2"/>
  <c r="G174" i="2"/>
  <c r="Z173" i="2"/>
  <c r="X173" i="2"/>
  <c r="T173" i="2"/>
  <c r="S173" i="2"/>
  <c r="R173" i="2"/>
  <c r="Q173" i="2"/>
  <c r="P173" i="2"/>
  <c r="V173" i="2" s="1"/>
  <c r="O173" i="2"/>
  <c r="G173" i="2"/>
  <c r="Y172" i="2"/>
  <c r="T172" i="2"/>
  <c r="S172" i="2"/>
  <c r="R172" i="2"/>
  <c r="Q172" i="2"/>
  <c r="W172" i="2" s="1"/>
  <c r="P172" i="2"/>
  <c r="V172" i="2" s="1"/>
  <c r="O172" i="2"/>
  <c r="I172" i="2"/>
  <c r="G172" i="2"/>
  <c r="J172" i="2" s="1"/>
  <c r="X171" i="2"/>
  <c r="T171" i="2"/>
  <c r="S171" i="2"/>
  <c r="R171" i="2"/>
  <c r="Q171" i="2"/>
  <c r="Z171" i="2" s="1"/>
  <c r="P171" i="2"/>
  <c r="V171" i="2" s="1"/>
  <c r="O171" i="2"/>
  <c r="J171" i="2"/>
  <c r="I171" i="2"/>
  <c r="G171" i="2"/>
  <c r="Y170" i="2"/>
  <c r="T170" i="2"/>
  <c r="S170" i="2"/>
  <c r="R170" i="2"/>
  <c r="Q170" i="2"/>
  <c r="W170" i="2" s="1"/>
  <c r="P170" i="2"/>
  <c r="V170" i="2" s="1"/>
  <c r="O170" i="2"/>
  <c r="X170" i="2" s="1"/>
  <c r="G170" i="2"/>
  <c r="Z169" i="2"/>
  <c r="Y169" i="2"/>
  <c r="X169" i="2"/>
  <c r="V169" i="2"/>
  <c r="T169" i="2"/>
  <c r="S169" i="2"/>
  <c r="R169" i="2"/>
  <c r="Q169" i="2"/>
  <c r="W169" i="2" s="1"/>
  <c r="P169" i="2"/>
  <c r="O169" i="2"/>
  <c r="I169" i="2"/>
  <c r="G169" i="2"/>
  <c r="J169" i="2" s="1"/>
  <c r="Z168" i="2"/>
  <c r="Y168" i="2"/>
  <c r="T168" i="2"/>
  <c r="S168" i="2"/>
  <c r="R168" i="2"/>
  <c r="Q168" i="2"/>
  <c r="P168" i="2"/>
  <c r="V168" i="2" s="1"/>
  <c r="O168" i="2"/>
  <c r="J168" i="2"/>
  <c r="I168" i="2"/>
  <c r="G168" i="2"/>
  <c r="Z167" i="2"/>
  <c r="T167" i="2"/>
  <c r="S167" i="2"/>
  <c r="R167" i="2"/>
  <c r="Q167" i="2"/>
  <c r="P167" i="2"/>
  <c r="V167" i="2" s="1"/>
  <c r="O167" i="2"/>
  <c r="G167" i="2"/>
  <c r="V166" i="2"/>
  <c r="T166" i="2"/>
  <c r="S166" i="2"/>
  <c r="R166" i="2"/>
  <c r="Q166" i="2"/>
  <c r="W166" i="2" s="1"/>
  <c r="P166" i="2"/>
  <c r="Y166" i="2" s="1"/>
  <c r="O166" i="2"/>
  <c r="I166" i="2"/>
  <c r="G166" i="2"/>
  <c r="J166" i="2" s="1"/>
  <c r="X165" i="2"/>
  <c r="T165" i="2"/>
  <c r="S165" i="2"/>
  <c r="R165" i="2"/>
  <c r="Q165" i="2"/>
  <c r="Z165" i="2" s="1"/>
  <c r="P165" i="2"/>
  <c r="V165" i="2" s="1"/>
  <c r="O165" i="2"/>
  <c r="J165" i="2"/>
  <c r="I165" i="2"/>
  <c r="G165" i="2"/>
  <c r="Y164" i="2"/>
  <c r="T164" i="2"/>
  <c r="S164" i="2"/>
  <c r="R164" i="2"/>
  <c r="Q164" i="2"/>
  <c r="W164" i="2" s="1"/>
  <c r="P164" i="2"/>
  <c r="V164" i="2" s="1"/>
  <c r="O164" i="2"/>
  <c r="G164" i="2"/>
  <c r="Z163" i="2"/>
  <c r="Y163" i="2"/>
  <c r="X163" i="2"/>
  <c r="T163" i="2"/>
  <c r="S163" i="2"/>
  <c r="R163" i="2"/>
  <c r="Q163" i="2"/>
  <c r="W163" i="2" s="1"/>
  <c r="P163" i="2"/>
  <c r="V163" i="2" s="1"/>
  <c r="O163" i="2"/>
  <c r="I163" i="2"/>
  <c r="G163" i="2"/>
  <c r="J163" i="2" s="1"/>
  <c r="Y162" i="2"/>
  <c r="W162" i="2"/>
  <c r="T162" i="2"/>
  <c r="S162" i="2"/>
  <c r="R162" i="2"/>
  <c r="Q162" i="2"/>
  <c r="P162" i="2"/>
  <c r="V162" i="2" s="1"/>
  <c r="O162" i="2"/>
  <c r="J162" i="2"/>
  <c r="I162" i="2"/>
  <c r="G162" i="2"/>
  <c r="Z161" i="2"/>
  <c r="X161" i="2"/>
  <c r="T161" i="2"/>
  <c r="S161" i="2"/>
  <c r="R161" i="2"/>
  <c r="Q161" i="2"/>
  <c r="P161" i="2"/>
  <c r="V161" i="2" s="1"/>
  <c r="O161" i="2"/>
  <c r="G161" i="2"/>
  <c r="T160" i="2"/>
  <c r="S160" i="2"/>
  <c r="S159" i="2" s="1"/>
  <c r="R160" i="2"/>
  <c r="Q160" i="2"/>
  <c r="W160" i="2" s="1"/>
  <c r="P160" i="2"/>
  <c r="P159" i="2" s="1"/>
  <c r="Y159" i="2" s="1"/>
  <c r="O160" i="2"/>
  <c r="I160" i="2"/>
  <c r="G160" i="2"/>
  <c r="J160" i="2" s="1"/>
  <c r="BM159" i="2"/>
  <c r="BL159" i="2"/>
  <c r="BK159" i="2"/>
  <c r="BJ159" i="2"/>
  <c r="BI159" i="2"/>
  <c r="BH159" i="2"/>
  <c r="BG159" i="2"/>
  <c r="BF159" i="2"/>
  <c r="BE159" i="2"/>
  <c r="BD159" i="2"/>
  <c r="BC159" i="2"/>
  <c r="BB159" i="2"/>
  <c r="BA159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K159" i="2"/>
  <c r="AI159" i="2"/>
  <c r="AH159" i="2"/>
  <c r="AG159" i="2"/>
  <c r="AF159" i="2"/>
  <c r="AE159" i="2"/>
  <c r="AD159" i="2"/>
  <c r="AC159" i="2"/>
  <c r="AB159" i="2"/>
  <c r="AA159" i="2"/>
  <c r="T159" i="2"/>
  <c r="N159" i="2"/>
  <c r="M159" i="2"/>
  <c r="L159" i="2"/>
  <c r="K159" i="2"/>
  <c r="H159" i="2"/>
  <c r="F159" i="2"/>
  <c r="E159" i="2"/>
  <c r="Y158" i="2"/>
  <c r="T158" i="2"/>
  <c r="S158" i="2"/>
  <c r="R158" i="2"/>
  <c r="Q158" i="2"/>
  <c r="W158" i="2" s="1"/>
  <c r="P158" i="2"/>
  <c r="V158" i="2" s="1"/>
  <c r="O158" i="2"/>
  <c r="I158" i="2"/>
  <c r="G158" i="2"/>
  <c r="J158" i="2" s="1"/>
  <c r="X157" i="2"/>
  <c r="T157" i="2"/>
  <c r="T151" i="2" s="1"/>
  <c r="S157" i="2"/>
  <c r="R157" i="2"/>
  <c r="Q157" i="2"/>
  <c r="P157" i="2"/>
  <c r="V157" i="2" s="1"/>
  <c r="O157" i="2"/>
  <c r="J157" i="2"/>
  <c r="G157" i="2"/>
  <c r="I157" i="2" s="1"/>
  <c r="Y156" i="2"/>
  <c r="T156" i="2"/>
  <c r="S156" i="2"/>
  <c r="R156" i="2"/>
  <c r="Q156" i="2"/>
  <c r="W156" i="2" s="1"/>
  <c r="P156" i="2"/>
  <c r="V156" i="2" s="1"/>
  <c r="O156" i="2"/>
  <c r="G156" i="2"/>
  <c r="Z155" i="2"/>
  <c r="Y155" i="2"/>
  <c r="X155" i="2"/>
  <c r="T155" i="2"/>
  <c r="S155" i="2"/>
  <c r="R155" i="2"/>
  <c r="Q155" i="2"/>
  <c r="W155" i="2" s="1"/>
  <c r="P155" i="2"/>
  <c r="V155" i="2" s="1"/>
  <c r="O155" i="2"/>
  <c r="I155" i="2"/>
  <c r="G155" i="2"/>
  <c r="J155" i="2" s="1"/>
  <c r="Y154" i="2"/>
  <c r="W154" i="2"/>
  <c r="T154" i="2"/>
  <c r="S154" i="2"/>
  <c r="R154" i="2"/>
  <c r="Q154" i="2"/>
  <c r="P154" i="2"/>
  <c r="V154" i="2" s="1"/>
  <c r="O154" i="2"/>
  <c r="J154" i="2"/>
  <c r="I154" i="2"/>
  <c r="G154" i="2"/>
  <c r="Z153" i="2"/>
  <c r="X153" i="2"/>
  <c r="T153" i="2"/>
  <c r="S153" i="2"/>
  <c r="R153" i="2"/>
  <c r="Q153" i="2"/>
  <c r="P153" i="2"/>
  <c r="V153" i="2" s="1"/>
  <c r="O153" i="2"/>
  <c r="G153" i="2"/>
  <c r="T152" i="2"/>
  <c r="S152" i="2"/>
  <c r="S151" i="2" s="1"/>
  <c r="R152" i="2"/>
  <c r="R151" i="2" s="1"/>
  <c r="Q152" i="2"/>
  <c r="W152" i="2" s="1"/>
  <c r="P152" i="2"/>
  <c r="V152" i="2" s="1"/>
  <c r="O152" i="2"/>
  <c r="I152" i="2"/>
  <c r="G152" i="2"/>
  <c r="J152" i="2" s="1"/>
  <c r="BM151" i="2"/>
  <c r="BL151" i="2"/>
  <c r="BK151" i="2"/>
  <c r="BJ151" i="2"/>
  <c r="BI151" i="2"/>
  <c r="BH151" i="2"/>
  <c r="BG151" i="2"/>
  <c r="BF151" i="2"/>
  <c r="BE151" i="2"/>
  <c r="BD151" i="2"/>
  <c r="BC151" i="2"/>
  <c r="BB151" i="2"/>
  <c r="BA151" i="2"/>
  <c r="AZ151" i="2"/>
  <c r="AY151" i="2"/>
  <c r="AX151" i="2"/>
  <c r="AW151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G151" i="2"/>
  <c r="AF151" i="2"/>
  <c r="AE151" i="2"/>
  <c r="AD151" i="2"/>
  <c r="AC151" i="2"/>
  <c r="AB151" i="2"/>
  <c r="AA151" i="2"/>
  <c r="N151" i="2"/>
  <c r="M151" i="2"/>
  <c r="L151" i="2"/>
  <c r="K151" i="2"/>
  <c r="H151" i="2"/>
  <c r="F151" i="2"/>
  <c r="E151" i="2"/>
  <c r="T150" i="2"/>
  <c r="S150" i="2"/>
  <c r="R150" i="2"/>
  <c r="Q150" i="2"/>
  <c r="W150" i="2" s="1"/>
  <c r="P150" i="2"/>
  <c r="Y150" i="2" s="1"/>
  <c r="O150" i="2"/>
  <c r="I150" i="2"/>
  <c r="G150" i="2"/>
  <c r="J150" i="2" s="1"/>
  <c r="X149" i="2"/>
  <c r="W149" i="2"/>
  <c r="T149" i="2"/>
  <c r="S149" i="2"/>
  <c r="R149" i="2"/>
  <c r="Q149" i="2"/>
  <c r="P149" i="2"/>
  <c r="V149" i="2" s="1"/>
  <c r="O149" i="2"/>
  <c r="J149" i="2"/>
  <c r="G149" i="2"/>
  <c r="I149" i="2" s="1"/>
  <c r="Y148" i="2"/>
  <c r="T148" i="2"/>
  <c r="S148" i="2"/>
  <c r="R148" i="2"/>
  <c r="Q148" i="2"/>
  <c r="P148" i="2"/>
  <c r="V148" i="2" s="1"/>
  <c r="O148" i="2"/>
  <c r="U148" i="2" s="1"/>
  <c r="G148" i="2"/>
  <c r="BM147" i="2"/>
  <c r="T147" i="2" s="1"/>
  <c r="BL147" i="2"/>
  <c r="BK147" i="2"/>
  <c r="BJ147" i="2"/>
  <c r="BI147" i="2"/>
  <c r="BH147" i="2"/>
  <c r="BG147" i="2"/>
  <c r="BF147" i="2"/>
  <c r="BE147" i="2"/>
  <c r="BD147" i="2"/>
  <c r="BC147" i="2"/>
  <c r="BB147" i="2"/>
  <c r="BA147" i="2"/>
  <c r="AZ147" i="2"/>
  <c r="AY147" i="2"/>
  <c r="AX147" i="2"/>
  <c r="AW147" i="2"/>
  <c r="AV147" i="2"/>
  <c r="AU147" i="2"/>
  <c r="AT147" i="2"/>
  <c r="AS147" i="2"/>
  <c r="AR147" i="2"/>
  <c r="AQ147" i="2"/>
  <c r="AP147" i="2"/>
  <c r="AO147" i="2"/>
  <c r="AN147" i="2"/>
  <c r="AM147" i="2"/>
  <c r="AL147" i="2"/>
  <c r="AK147" i="2"/>
  <c r="AJ147" i="2"/>
  <c r="AI147" i="2"/>
  <c r="AH147" i="2"/>
  <c r="AG147" i="2"/>
  <c r="AF147" i="2"/>
  <c r="AE147" i="2"/>
  <c r="AD147" i="2"/>
  <c r="AC147" i="2"/>
  <c r="AB147" i="2"/>
  <c r="AA147" i="2"/>
  <c r="P147" i="2"/>
  <c r="Y147" i="2" s="1"/>
  <c r="N147" i="2"/>
  <c r="M147" i="2"/>
  <c r="L147" i="2"/>
  <c r="K147" i="2"/>
  <c r="H147" i="2"/>
  <c r="F147" i="2"/>
  <c r="E147" i="2"/>
  <c r="Y146" i="2"/>
  <c r="Y518" i="2" s="1"/>
  <c r="X146" i="2"/>
  <c r="T146" i="2"/>
  <c r="T518" i="2" s="1"/>
  <c r="S146" i="2"/>
  <c r="S518" i="2" s="1"/>
  <c r="R146" i="2"/>
  <c r="R518" i="2" s="1"/>
  <c r="Q146" i="2"/>
  <c r="W146" i="2" s="1"/>
  <c r="P146" i="2"/>
  <c r="P518" i="2" s="1"/>
  <c r="O146" i="2"/>
  <c r="O518" i="2" s="1"/>
  <c r="G146" i="2"/>
  <c r="Z145" i="2"/>
  <c r="X145" i="2"/>
  <c r="T145" i="2"/>
  <c r="T451" i="2" s="1"/>
  <c r="S145" i="2"/>
  <c r="S451" i="2" s="1"/>
  <c r="R145" i="2"/>
  <c r="R451" i="2" s="1"/>
  <c r="Q145" i="2"/>
  <c r="Q451" i="2" s="1"/>
  <c r="P145" i="2"/>
  <c r="O145" i="2"/>
  <c r="I145" i="2"/>
  <c r="G145" i="2"/>
  <c r="Y144" i="2"/>
  <c r="W144" i="2"/>
  <c r="T144" i="2"/>
  <c r="S144" i="2"/>
  <c r="R144" i="2"/>
  <c r="Q144" i="2"/>
  <c r="P144" i="2"/>
  <c r="V144" i="2" s="1"/>
  <c r="O144" i="2"/>
  <c r="J144" i="2"/>
  <c r="I144" i="2"/>
  <c r="G144" i="2"/>
  <c r="Z143" i="2"/>
  <c r="T143" i="2"/>
  <c r="T142" i="2" s="1"/>
  <c r="S143" i="2"/>
  <c r="R143" i="2"/>
  <c r="Q143" i="2"/>
  <c r="P143" i="2"/>
  <c r="V143" i="2" s="1"/>
  <c r="O143" i="2"/>
  <c r="O142" i="2" s="1"/>
  <c r="G143" i="2"/>
  <c r="BM142" i="2"/>
  <c r="BL142" i="2"/>
  <c r="BK142" i="2"/>
  <c r="BJ142" i="2"/>
  <c r="BI142" i="2"/>
  <c r="BH142" i="2"/>
  <c r="BG142" i="2"/>
  <c r="BF142" i="2"/>
  <c r="BE142" i="2"/>
  <c r="BD142" i="2"/>
  <c r="BC142" i="2"/>
  <c r="BB142" i="2"/>
  <c r="BA142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C142" i="2"/>
  <c r="AB142" i="2"/>
  <c r="AA142" i="2"/>
  <c r="X142" i="2"/>
  <c r="S142" i="2"/>
  <c r="N142" i="2"/>
  <c r="M142" i="2"/>
  <c r="L142" i="2"/>
  <c r="K142" i="2"/>
  <c r="H142" i="2"/>
  <c r="F142" i="2"/>
  <c r="E142" i="2"/>
  <c r="Z141" i="2"/>
  <c r="X141" i="2"/>
  <c r="X512" i="2" s="1"/>
  <c r="T141" i="2"/>
  <c r="T512" i="2" s="1"/>
  <c r="S141" i="2"/>
  <c r="R141" i="2"/>
  <c r="R512" i="2" s="1"/>
  <c r="Q141" i="2"/>
  <c r="Q512" i="2" s="1"/>
  <c r="P141" i="2"/>
  <c r="Y141" i="2" s="1"/>
  <c r="Y512" i="2" s="1"/>
  <c r="O141" i="2"/>
  <c r="O512" i="2" s="1"/>
  <c r="G141" i="2"/>
  <c r="BO510" i="2"/>
  <c r="Y140" i="2"/>
  <c r="T140" i="2"/>
  <c r="T510" i="2" s="1"/>
  <c r="S140" i="2"/>
  <c r="S510" i="2" s="1"/>
  <c r="R140" i="2"/>
  <c r="Q140" i="2"/>
  <c r="Q510" i="2" s="1"/>
  <c r="P140" i="2"/>
  <c r="P510" i="2" s="1"/>
  <c r="O140" i="2"/>
  <c r="I140" i="2"/>
  <c r="G140" i="2"/>
  <c r="G510" i="2" s="1"/>
  <c r="Z139" i="2"/>
  <c r="X139" i="2"/>
  <c r="W139" i="2"/>
  <c r="T139" i="2"/>
  <c r="T509" i="2" s="1"/>
  <c r="S139" i="2"/>
  <c r="S509" i="2" s="1"/>
  <c r="R139" i="2"/>
  <c r="R509" i="2" s="1"/>
  <c r="Q139" i="2"/>
  <c r="Q509" i="2" s="1"/>
  <c r="P139" i="2"/>
  <c r="V139" i="2" s="1"/>
  <c r="O139" i="2"/>
  <c r="O509" i="2" s="1"/>
  <c r="J139" i="2"/>
  <c r="J509" i="2" s="1"/>
  <c r="G139" i="2"/>
  <c r="G509" i="2" s="1"/>
  <c r="Y138" i="2"/>
  <c r="W138" i="2"/>
  <c r="T138" i="2"/>
  <c r="S138" i="2"/>
  <c r="R138" i="2"/>
  <c r="Q138" i="2"/>
  <c r="P138" i="2"/>
  <c r="V138" i="2" s="1"/>
  <c r="O138" i="2"/>
  <c r="X138" i="2" s="1"/>
  <c r="G138" i="2"/>
  <c r="Z137" i="2"/>
  <c r="Y137" i="2"/>
  <c r="X137" i="2"/>
  <c r="X475" i="2" s="1"/>
  <c r="T137" i="2"/>
  <c r="S137" i="2"/>
  <c r="S475" i="2" s="1"/>
  <c r="R137" i="2"/>
  <c r="R475" i="2" s="1"/>
  <c r="Q137" i="2"/>
  <c r="P137" i="2"/>
  <c r="P475" i="2" s="1"/>
  <c r="O137" i="2"/>
  <c r="O475" i="2" s="1"/>
  <c r="I137" i="2"/>
  <c r="I475" i="2" s="1"/>
  <c r="G137" i="2"/>
  <c r="Y136" i="2"/>
  <c r="W136" i="2"/>
  <c r="T136" i="2"/>
  <c r="S136" i="2"/>
  <c r="R136" i="2"/>
  <c r="Q136" i="2"/>
  <c r="P136" i="2"/>
  <c r="V136" i="2" s="1"/>
  <c r="O136" i="2"/>
  <c r="J136" i="2"/>
  <c r="I136" i="2"/>
  <c r="G136" i="2"/>
  <c r="Z135" i="2"/>
  <c r="T135" i="2"/>
  <c r="T465" i="2" s="1"/>
  <c r="S135" i="2"/>
  <c r="R135" i="2"/>
  <c r="Q135" i="2"/>
  <c r="P135" i="2"/>
  <c r="Y135" i="2" s="1"/>
  <c r="O135" i="2"/>
  <c r="G135" i="2"/>
  <c r="Y134" i="2"/>
  <c r="T134" i="2"/>
  <c r="S134" i="2"/>
  <c r="S133" i="2" s="1"/>
  <c r="R134" i="2"/>
  <c r="Q134" i="2"/>
  <c r="P134" i="2"/>
  <c r="O134" i="2"/>
  <c r="X134" i="2" s="1"/>
  <c r="I134" i="2"/>
  <c r="G134" i="2"/>
  <c r="J134" i="2" s="1"/>
  <c r="BM133" i="2"/>
  <c r="BL133" i="2"/>
  <c r="BK133" i="2"/>
  <c r="BJ133" i="2"/>
  <c r="BI133" i="2"/>
  <c r="BI107" i="2" s="1"/>
  <c r="BH133" i="2"/>
  <c r="BG133" i="2"/>
  <c r="BF133" i="2"/>
  <c r="BE133" i="2"/>
  <c r="BD133" i="2"/>
  <c r="BC133" i="2"/>
  <c r="BC107" i="2" s="1"/>
  <c r="BB133" i="2"/>
  <c r="BA133" i="2"/>
  <c r="AZ133" i="2"/>
  <c r="AY133" i="2"/>
  <c r="AX133" i="2"/>
  <c r="AW133" i="2"/>
  <c r="AW107" i="2" s="1"/>
  <c r="AV133" i="2"/>
  <c r="AU133" i="2"/>
  <c r="AT133" i="2"/>
  <c r="AS133" i="2"/>
  <c r="AR133" i="2"/>
  <c r="AQ133" i="2"/>
  <c r="AQ107" i="2" s="1"/>
  <c r="AP133" i="2"/>
  <c r="AO133" i="2"/>
  <c r="AN133" i="2"/>
  <c r="AM133" i="2"/>
  <c r="AL133" i="2"/>
  <c r="AK133" i="2"/>
  <c r="AK107" i="2" s="1"/>
  <c r="AJ133" i="2"/>
  <c r="AI133" i="2"/>
  <c r="AH133" i="2"/>
  <c r="AG133" i="2"/>
  <c r="AF133" i="2"/>
  <c r="AE133" i="2"/>
  <c r="AE107" i="2" s="1"/>
  <c r="AD133" i="2"/>
  <c r="AC133" i="2"/>
  <c r="AB133" i="2"/>
  <c r="AA133" i="2"/>
  <c r="O133" i="2"/>
  <c r="X133" i="2" s="1"/>
  <c r="N133" i="2"/>
  <c r="M133" i="2"/>
  <c r="L133" i="2"/>
  <c r="K133" i="2"/>
  <c r="H133" i="2"/>
  <c r="H107" i="2" s="1"/>
  <c r="F133" i="2"/>
  <c r="E133" i="2"/>
  <c r="W132" i="2"/>
  <c r="T132" i="2"/>
  <c r="S132" i="2"/>
  <c r="R132" i="2"/>
  <c r="Q132" i="2"/>
  <c r="P132" i="2"/>
  <c r="Y132" i="2" s="1"/>
  <c r="O132" i="2"/>
  <c r="X132" i="2" s="1"/>
  <c r="I132" i="2"/>
  <c r="G132" i="2"/>
  <c r="J132" i="2" s="1"/>
  <c r="Z131" i="2"/>
  <c r="T131" i="2"/>
  <c r="S131" i="2"/>
  <c r="R131" i="2"/>
  <c r="Q131" i="2"/>
  <c r="P131" i="2"/>
  <c r="Y131" i="2" s="1"/>
  <c r="O131" i="2"/>
  <c r="N131" i="2"/>
  <c r="W131" i="2" s="1"/>
  <c r="M131" i="2"/>
  <c r="L131" i="2"/>
  <c r="V131" i="2" s="1"/>
  <c r="K131" i="2"/>
  <c r="H131" i="2"/>
  <c r="G131" i="2"/>
  <c r="J131" i="2" s="1"/>
  <c r="E131" i="2"/>
  <c r="Y130" i="2"/>
  <c r="T130" i="2"/>
  <c r="T446" i="2" s="1"/>
  <c r="S130" i="2"/>
  <c r="R130" i="2"/>
  <c r="R446" i="2" s="1"/>
  <c r="Q130" i="2"/>
  <c r="P130" i="2"/>
  <c r="O130" i="2"/>
  <c r="BN130" i="2" s="1"/>
  <c r="I130" i="2"/>
  <c r="G130" i="2"/>
  <c r="G446" i="2" s="1"/>
  <c r="Z129" i="2"/>
  <c r="T129" i="2"/>
  <c r="S129" i="2"/>
  <c r="R129" i="2"/>
  <c r="Q129" i="2"/>
  <c r="P129" i="2"/>
  <c r="Y129" i="2" s="1"/>
  <c r="O129" i="2"/>
  <c r="U129" i="2" s="1"/>
  <c r="N129" i="2"/>
  <c r="W129" i="2" s="1"/>
  <c r="M129" i="2"/>
  <c r="M107" i="2" s="1"/>
  <c r="L129" i="2"/>
  <c r="K129" i="2"/>
  <c r="H129" i="2"/>
  <c r="G129" i="2"/>
  <c r="E129" i="2"/>
  <c r="T128" i="2"/>
  <c r="S128" i="2"/>
  <c r="R128" i="2"/>
  <c r="Q128" i="2"/>
  <c r="P128" i="2"/>
  <c r="Y128" i="2" s="1"/>
  <c r="O128" i="2"/>
  <c r="X128" i="2" s="1"/>
  <c r="J128" i="2"/>
  <c r="I128" i="2"/>
  <c r="G128" i="2"/>
  <c r="X127" i="2"/>
  <c r="T127" i="2"/>
  <c r="S127" i="2"/>
  <c r="R127" i="2"/>
  <c r="Q127" i="2"/>
  <c r="Z127" i="2" s="1"/>
  <c r="P127" i="2"/>
  <c r="Y127" i="2" s="1"/>
  <c r="O127" i="2"/>
  <c r="U127" i="2" s="1"/>
  <c r="J127" i="2"/>
  <c r="G127" i="2"/>
  <c r="I127" i="2" s="1"/>
  <c r="BO535" i="2"/>
  <c r="Z126" i="2"/>
  <c r="Z535" i="2" s="1"/>
  <c r="X126" i="2"/>
  <c r="X535" i="2" s="1"/>
  <c r="T126" i="2"/>
  <c r="T535" i="2" s="1"/>
  <c r="S126" i="2"/>
  <c r="S535" i="2" s="1"/>
  <c r="R126" i="2"/>
  <c r="R535" i="2" s="1"/>
  <c r="Q126" i="2"/>
  <c r="Q535" i="2" s="1"/>
  <c r="P126" i="2"/>
  <c r="V126" i="2" s="1"/>
  <c r="O126" i="2"/>
  <c r="O535" i="2" s="1"/>
  <c r="G126" i="2"/>
  <c r="G535" i="2" s="1"/>
  <c r="Y125" i="2"/>
  <c r="Y533" i="2" s="1"/>
  <c r="T125" i="2"/>
  <c r="T533" i="2" s="1"/>
  <c r="S125" i="2"/>
  <c r="S533" i="2" s="1"/>
  <c r="R125" i="2"/>
  <c r="R533" i="2" s="1"/>
  <c r="Q125" i="2"/>
  <c r="W125" i="2" s="1"/>
  <c r="P125" i="2"/>
  <c r="P533" i="2" s="1"/>
  <c r="O125" i="2"/>
  <c r="O533" i="2" s="1"/>
  <c r="I125" i="2"/>
  <c r="I533" i="2" s="1"/>
  <c r="G125" i="2"/>
  <c r="G533" i="2" s="1"/>
  <c r="Z124" i="2"/>
  <c r="X124" i="2"/>
  <c r="T124" i="2"/>
  <c r="S124" i="2"/>
  <c r="R124" i="2"/>
  <c r="Q124" i="2"/>
  <c r="W124" i="2" s="1"/>
  <c r="P124" i="2"/>
  <c r="Y124" i="2" s="1"/>
  <c r="O124" i="2"/>
  <c r="G124" i="2"/>
  <c r="Y123" i="2"/>
  <c r="T123" i="2"/>
  <c r="S123" i="2"/>
  <c r="R123" i="2"/>
  <c r="Q123" i="2"/>
  <c r="P123" i="2"/>
  <c r="V123" i="2" s="1"/>
  <c r="O123" i="2"/>
  <c r="I123" i="2"/>
  <c r="G123" i="2"/>
  <c r="J123" i="2" s="1"/>
  <c r="Z122" i="2"/>
  <c r="X122" i="2"/>
  <c r="T122" i="2"/>
  <c r="S122" i="2"/>
  <c r="R122" i="2"/>
  <c r="Q122" i="2"/>
  <c r="W122" i="2" s="1"/>
  <c r="P122" i="2"/>
  <c r="V122" i="2" s="1"/>
  <c r="O122" i="2"/>
  <c r="J122" i="2"/>
  <c r="I122" i="2"/>
  <c r="G122" i="2"/>
  <c r="Y121" i="2"/>
  <c r="T121" i="2"/>
  <c r="S121" i="2"/>
  <c r="R121" i="2"/>
  <c r="Q121" i="2"/>
  <c r="W121" i="2" s="1"/>
  <c r="P121" i="2"/>
  <c r="V121" i="2" s="1"/>
  <c r="O121" i="2"/>
  <c r="X121" i="2" s="1"/>
  <c r="J121" i="2"/>
  <c r="I121" i="2"/>
  <c r="G121" i="2"/>
  <c r="Z120" i="2"/>
  <c r="X120" i="2"/>
  <c r="T120" i="2"/>
  <c r="S120" i="2"/>
  <c r="R120" i="2"/>
  <c r="Q120" i="2"/>
  <c r="P120" i="2"/>
  <c r="V120" i="2" s="1"/>
  <c r="O120" i="2"/>
  <c r="G120" i="2"/>
  <c r="J120" i="2" s="1"/>
  <c r="Y119" i="2"/>
  <c r="W119" i="2"/>
  <c r="T119" i="2"/>
  <c r="S119" i="2"/>
  <c r="R119" i="2"/>
  <c r="Q119" i="2"/>
  <c r="P119" i="2"/>
  <c r="V119" i="2" s="1"/>
  <c r="O119" i="2"/>
  <c r="X119" i="2" s="1"/>
  <c r="I119" i="2"/>
  <c r="G119" i="2"/>
  <c r="J119" i="2" s="1"/>
  <c r="Z118" i="2"/>
  <c r="X118" i="2"/>
  <c r="T118" i="2"/>
  <c r="S118" i="2"/>
  <c r="R118" i="2"/>
  <c r="Q118" i="2"/>
  <c r="W118" i="2" s="1"/>
  <c r="P118" i="2"/>
  <c r="Y118" i="2" s="1"/>
  <c r="O118" i="2"/>
  <c r="G118" i="2"/>
  <c r="Y117" i="2"/>
  <c r="T117" i="2"/>
  <c r="S117" i="2"/>
  <c r="R117" i="2"/>
  <c r="Q117" i="2"/>
  <c r="P117" i="2"/>
  <c r="V117" i="2" s="1"/>
  <c r="O117" i="2"/>
  <c r="I117" i="2"/>
  <c r="G117" i="2"/>
  <c r="J117" i="2" s="1"/>
  <c r="Z116" i="2"/>
  <c r="X116" i="2"/>
  <c r="T116" i="2"/>
  <c r="T526" i="2" s="1"/>
  <c r="S116" i="2"/>
  <c r="R116" i="2"/>
  <c r="Q116" i="2"/>
  <c r="P116" i="2"/>
  <c r="P526" i="2" s="1"/>
  <c r="O116" i="2"/>
  <c r="J116" i="2"/>
  <c r="I116" i="2"/>
  <c r="G116" i="2"/>
  <c r="Y115" i="2"/>
  <c r="T115" i="2"/>
  <c r="S115" i="2"/>
  <c r="R115" i="2"/>
  <c r="Q115" i="2"/>
  <c r="W115" i="2" s="1"/>
  <c r="P115" i="2"/>
  <c r="V115" i="2" s="1"/>
  <c r="O115" i="2"/>
  <c r="X115" i="2" s="1"/>
  <c r="J115" i="2"/>
  <c r="I115" i="2"/>
  <c r="G115" i="2"/>
  <c r="Z114" i="2"/>
  <c r="X114" i="2"/>
  <c r="V114" i="2"/>
  <c r="T114" i="2"/>
  <c r="S114" i="2"/>
  <c r="R114" i="2"/>
  <c r="Q114" i="2"/>
  <c r="W114" i="2" s="1"/>
  <c r="P114" i="2"/>
  <c r="Y114" i="2" s="1"/>
  <c r="O114" i="2"/>
  <c r="G114" i="2"/>
  <c r="I114" i="2" s="1"/>
  <c r="Y113" i="2"/>
  <c r="T113" i="2"/>
  <c r="S113" i="2"/>
  <c r="S529" i="2" s="1"/>
  <c r="R113" i="2"/>
  <c r="Q113" i="2"/>
  <c r="P113" i="2"/>
  <c r="O113" i="2"/>
  <c r="I113" i="2"/>
  <c r="G113" i="2"/>
  <c r="Z112" i="2"/>
  <c r="X112" i="2"/>
  <c r="T112" i="2"/>
  <c r="S112" i="2"/>
  <c r="R112" i="2"/>
  <c r="Q112" i="2"/>
  <c r="W112" i="2" s="1"/>
  <c r="P112" i="2"/>
  <c r="Y112" i="2" s="1"/>
  <c r="O112" i="2"/>
  <c r="G112" i="2"/>
  <c r="E112" i="2"/>
  <c r="E500" i="2" s="1"/>
  <c r="Z111" i="2"/>
  <c r="X111" i="2"/>
  <c r="X497" i="2" s="1"/>
  <c r="T111" i="2"/>
  <c r="T497" i="2" s="1"/>
  <c r="S111" i="2"/>
  <c r="S497" i="2" s="1"/>
  <c r="R111" i="2"/>
  <c r="R497" i="2" s="1"/>
  <c r="Q111" i="2"/>
  <c r="Q497" i="2" s="1"/>
  <c r="P111" i="2"/>
  <c r="P497" i="2" s="1"/>
  <c r="O111" i="2"/>
  <c r="O497" i="2" s="1"/>
  <c r="J111" i="2"/>
  <c r="I111" i="2"/>
  <c r="I497" i="2" s="1"/>
  <c r="G111" i="2"/>
  <c r="G497" i="2" s="1"/>
  <c r="Y110" i="2"/>
  <c r="T110" i="2"/>
  <c r="S110" i="2"/>
  <c r="R110" i="2"/>
  <c r="Q110" i="2"/>
  <c r="W110" i="2" s="1"/>
  <c r="P110" i="2"/>
  <c r="V110" i="2" s="1"/>
  <c r="O110" i="2"/>
  <c r="I110" i="2"/>
  <c r="G110" i="2"/>
  <c r="AM109" i="2"/>
  <c r="AM445" i="2" s="1"/>
  <c r="Y109" i="2"/>
  <c r="W109" i="2"/>
  <c r="T109" i="2"/>
  <c r="S109" i="2"/>
  <c r="S108" i="2" s="1"/>
  <c r="Q109" i="2"/>
  <c r="P109" i="2"/>
  <c r="V109" i="2" s="1"/>
  <c r="O109" i="2"/>
  <c r="X109" i="2" s="1"/>
  <c r="E109" i="2"/>
  <c r="BM108" i="2"/>
  <c r="BL108" i="2"/>
  <c r="BL107" i="2" s="1"/>
  <c r="BK108" i="2"/>
  <c r="BJ108" i="2"/>
  <c r="BI108" i="2"/>
  <c r="BH108" i="2"/>
  <c r="BH107" i="2" s="1"/>
  <c r="BG108" i="2"/>
  <c r="BF108" i="2"/>
  <c r="BF107" i="2" s="1"/>
  <c r="BE108" i="2"/>
  <c r="BD108" i="2"/>
  <c r="BC108" i="2"/>
  <c r="BB108" i="2"/>
  <c r="BB107" i="2" s="1"/>
  <c r="BA108" i="2"/>
  <c r="AZ108" i="2"/>
  <c r="AZ107" i="2" s="1"/>
  <c r="AY108" i="2"/>
  <c r="AX108" i="2"/>
  <c r="AW108" i="2"/>
  <c r="AV108" i="2"/>
  <c r="AV107" i="2" s="1"/>
  <c r="AU108" i="2"/>
  <c r="AT108" i="2"/>
  <c r="AT107" i="2" s="1"/>
  <c r="AS108" i="2"/>
  <c r="AR108" i="2"/>
  <c r="AQ108" i="2"/>
  <c r="AP108" i="2"/>
  <c r="AP107" i="2" s="1"/>
  <c r="AO108" i="2"/>
  <c r="AN108" i="2"/>
  <c r="AN107" i="2" s="1"/>
  <c r="AM108" i="2"/>
  <c r="AL108" i="2"/>
  <c r="AK108" i="2"/>
  <c r="AJ108" i="2"/>
  <c r="AI108" i="2"/>
  <c r="AH108" i="2"/>
  <c r="AH107" i="2" s="1"/>
  <c r="AG108" i="2"/>
  <c r="AF108" i="2"/>
  <c r="AE108" i="2"/>
  <c r="AD108" i="2"/>
  <c r="AD107" i="2" s="1"/>
  <c r="AC108" i="2"/>
  <c r="AB108" i="2"/>
  <c r="AB107" i="2" s="1"/>
  <c r="AA108" i="2"/>
  <c r="P108" i="2"/>
  <c r="N108" i="2"/>
  <c r="M108" i="2"/>
  <c r="L108" i="2"/>
  <c r="L107" i="2" s="1"/>
  <c r="K108" i="2"/>
  <c r="H108" i="2"/>
  <c r="F108" i="2"/>
  <c r="F107" i="2" s="1"/>
  <c r="BM107" i="2"/>
  <c r="BK107" i="2"/>
  <c r="BJ107" i="2"/>
  <c r="BG107" i="2"/>
  <c r="BE107" i="2"/>
  <c r="BD107" i="2"/>
  <c r="BA107" i="2"/>
  <c r="AY107" i="2"/>
  <c r="AX107" i="2"/>
  <c r="AU107" i="2"/>
  <c r="AS107" i="2"/>
  <c r="AR107" i="2"/>
  <c r="AO107" i="2"/>
  <c r="AM107" i="2"/>
  <c r="AL107" i="2"/>
  <c r="AI107" i="2"/>
  <c r="AG107" i="2"/>
  <c r="AF107" i="2"/>
  <c r="AF3" i="2" s="1"/>
  <c r="AC107" i="2"/>
  <c r="AA107" i="2"/>
  <c r="N107" i="2"/>
  <c r="K107" i="2"/>
  <c r="F36" i="3" s="1"/>
  <c r="Y106" i="2"/>
  <c r="W106" i="2"/>
  <c r="T106" i="2"/>
  <c r="S106" i="2"/>
  <c r="R106" i="2"/>
  <c r="Q106" i="2"/>
  <c r="P106" i="2"/>
  <c r="V106" i="2" s="1"/>
  <c r="O106" i="2"/>
  <c r="X106" i="2" s="1"/>
  <c r="I106" i="2"/>
  <c r="G106" i="2"/>
  <c r="J106" i="2" s="1"/>
  <c r="Z105" i="2"/>
  <c r="X105" i="2"/>
  <c r="T105" i="2"/>
  <c r="S105" i="2"/>
  <c r="R105" i="2"/>
  <c r="Q105" i="2"/>
  <c r="W105" i="2" s="1"/>
  <c r="P105" i="2"/>
  <c r="Y105" i="2" s="1"/>
  <c r="O105" i="2"/>
  <c r="J105" i="2"/>
  <c r="G105" i="2"/>
  <c r="I105" i="2" s="1"/>
  <c r="Y104" i="2"/>
  <c r="T104" i="2"/>
  <c r="S104" i="2"/>
  <c r="R104" i="2"/>
  <c r="Q104" i="2"/>
  <c r="P104" i="2"/>
  <c r="O104" i="2"/>
  <c r="I104" i="2"/>
  <c r="G104" i="2"/>
  <c r="BO528" i="2"/>
  <c r="Z103" i="2"/>
  <c r="Z528" i="2" s="1"/>
  <c r="X103" i="2"/>
  <c r="X528" i="2" s="1"/>
  <c r="V103" i="2"/>
  <c r="T103" i="2"/>
  <c r="T528" i="2" s="1"/>
  <c r="S103" i="2"/>
  <c r="S528" i="2" s="1"/>
  <c r="R103" i="2"/>
  <c r="R528" i="2" s="1"/>
  <c r="Q103" i="2"/>
  <c r="Q528" i="2" s="1"/>
  <c r="P103" i="2"/>
  <c r="O103" i="2"/>
  <c r="O528" i="2" s="1"/>
  <c r="J103" i="2"/>
  <c r="J528" i="2" s="1"/>
  <c r="I103" i="2"/>
  <c r="I528" i="2" s="1"/>
  <c r="G103" i="2"/>
  <c r="G528" i="2" s="1"/>
  <c r="BN527" i="2"/>
  <c r="Y102" i="2"/>
  <c r="Y527" i="2" s="1"/>
  <c r="W102" i="2"/>
  <c r="T102" i="2"/>
  <c r="T527" i="2" s="1"/>
  <c r="S102" i="2"/>
  <c r="S527" i="2" s="1"/>
  <c r="R102" i="2"/>
  <c r="R527" i="2" s="1"/>
  <c r="Q102" i="2"/>
  <c r="P102" i="2"/>
  <c r="P527" i="2" s="1"/>
  <c r="O102" i="2"/>
  <c r="J102" i="2"/>
  <c r="J527" i="2" s="1"/>
  <c r="I102" i="2"/>
  <c r="I527" i="2" s="1"/>
  <c r="G102" i="2"/>
  <c r="G527" i="2" s="1"/>
  <c r="Z101" i="2"/>
  <c r="X101" i="2"/>
  <c r="T101" i="2"/>
  <c r="S101" i="2"/>
  <c r="R101" i="2"/>
  <c r="Q101" i="2"/>
  <c r="W101" i="2" s="1"/>
  <c r="P101" i="2"/>
  <c r="Y101" i="2" s="1"/>
  <c r="O101" i="2"/>
  <c r="G101" i="2"/>
  <c r="Y100" i="2"/>
  <c r="W100" i="2"/>
  <c r="W522" i="2" s="1"/>
  <c r="T100" i="2"/>
  <c r="S100" i="2"/>
  <c r="S522" i="2" s="1"/>
  <c r="R100" i="2"/>
  <c r="Q100" i="2"/>
  <c r="P100" i="2"/>
  <c r="O100" i="2"/>
  <c r="I100" i="2"/>
  <c r="G100" i="2"/>
  <c r="X99" i="2"/>
  <c r="T99" i="2"/>
  <c r="S99" i="2"/>
  <c r="R99" i="2"/>
  <c r="Q99" i="2"/>
  <c r="Z99" i="2" s="1"/>
  <c r="P99" i="2"/>
  <c r="Y99" i="2" s="1"/>
  <c r="O99" i="2"/>
  <c r="J99" i="2"/>
  <c r="G99" i="2"/>
  <c r="I99" i="2" s="1"/>
  <c r="Y98" i="2"/>
  <c r="T98" i="2"/>
  <c r="S98" i="2"/>
  <c r="R98" i="2"/>
  <c r="Q98" i="2"/>
  <c r="P98" i="2"/>
  <c r="V98" i="2" s="1"/>
  <c r="O98" i="2"/>
  <c r="G98" i="2"/>
  <c r="J98" i="2" s="1"/>
  <c r="Z97" i="2"/>
  <c r="X97" i="2"/>
  <c r="T97" i="2"/>
  <c r="S97" i="2"/>
  <c r="R97" i="2"/>
  <c r="Q97" i="2"/>
  <c r="W97" i="2" s="1"/>
  <c r="P97" i="2"/>
  <c r="Y97" i="2" s="1"/>
  <c r="O97" i="2"/>
  <c r="J97" i="2"/>
  <c r="I97" i="2"/>
  <c r="G97" i="2"/>
  <c r="Y96" i="2"/>
  <c r="W96" i="2"/>
  <c r="T96" i="2"/>
  <c r="S96" i="2"/>
  <c r="R96" i="2"/>
  <c r="Q96" i="2"/>
  <c r="P96" i="2"/>
  <c r="V96" i="2" s="1"/>
  <c r="O96" i="2"/>
  <c r="X96" i="2" s="1"/>
  <c r="J96" i="2"/>
  <c r="I96" i="2"/>
  <c r="G96" i="2"/>
  <c r="Z95" i="2"/>
  <c r="X95" i="2"/>
  <c r="T95" i="2"/>
  <c r="S95" i="2"/>
  <c r="R95" i="2"/>
  <c r="Q95" i="2"/>
  <c r="W95" i="2" s="1"/>
  <c r="P95" i="2"/>
  <c r="Y95" i="2" s="1"/>
  <c r="O95" i="2"/>
  <c r="U95" i="2" s="1"/>
  <c r="G95" i="2"/>
  <c r="Y94" i="2"/>
  <c r="V94" i="2"/>
  <c r="T94" i="2"/>
  <c r="S94" i="2"/>
  <c r="R94" i="2"/>
  <c r="Q94" i="2"/>
  <c r="Z94" i="2" s="1"/>
  <c r="P94" i="2"/>
  <c r="O94" i="2"/>
  <c r="X94" i="2" s="1"/>
  <c r="I94" i="2"/>
  <c r="G94" i="2"/>
  <c r="J94" i="2" s="1"/>
  <c r="X93" i="2"/>
  <c r="W93" i="2"/>
  <c r="T93" i="2"/>
  <c r="S93" i="2"/>
  <c r="R93" i="2"/>
  <c r="Q93" i="2"/>
  <c r="P93" i="2"/>
  <c r="Y93" i="2" s="1"/>
  <c r="O93" i="2"/>
  <c r="G93" i="2"/>
  <c r="I93" i="2" s="1"/>
  <c r="Y92" i="2"/>
  <c r="X92" i="2"/>
  <c r="T92" i="2"/>
  <c r="S92" i="2"/>
  <c r="S521" i="2" s="1"/>
  <c r="R92" i="2"/>
  <c r="Q92" i="2"/>
  <c r="P92" i="2"/>
  <c r="O92" i="2"/>
  <c r="G92" i="2"/>
  <c r="I92" i="2" s="1"/>
  <c r="AP91" i="2"/>
  <c r="AP519" i="2" s="1"/>
  <c r="AG91" i="2"/>
  <c r="AE91" i="2"/>
  <c r="AE519" i="2" s="1"/>
  <c r="W91" i="2"/>
  <c r="W519" i="2" s="1"/>
  <c r="T91" i="2"/>
  <c r="T519" i="2" s="1"/>
  <c r="S91" i="2"/>
  <c r="S519" i="2" s="1"/>
  <c r="Q91" i="2"/>
  <c r="P91" i="2"/>
  <c r="P519" i="2" s="1"/>
  <c r="I91" i="2"/>
  <c r="I519" i="2" s="1"/>
  <c r="G91" i="2"/>
  <c r="G519" i="2" s="1"/>
  <c r="X90" i="2"/>
  <c r="X517" i="2" s="1"/>
  <c r="W90" i="2"/>
  <c r="T90" i="2"/>
  <c r="T517" i="2" s="1"/>
  <c r="S90" i="2"/>
  <c r="S517" i="2" s="1"/>
  <c r="R90" i="2"/>
  <c r="R517" i="2" s="1"/>
  <c r="Q90" i="2"/>
  <c r="P90" i="2"/>
  <c r="P517" i="2" s="1"/>
  <c r="O90" i="2"/>
  <c r="O517" i="2" s="1"/>
  <c r="G90" i="2"/>
  <c r="J90" i="2" s="1"/>
  <c r="J517" i="2" s="1"/>
  <c r="BN516" i="2"/>
  <c r="Y89" i="2"/>
  <c r="Y516" i="2" s="1"/>
  <c r="W89" i="2"/>
  <c r="W516" i="2" s="1"/>
  <c r="T89" i="2"/>
  <c r="T516" i="2" s="1"/>
  <c r="S89" i="2"/>
  <c r="S516" i="2" s="1"/>
  <c r="R89" i="2"/>
  <c r="R516" i="2" s="1"/>
  <c r="Q89" i="2"/>
  <c r="P89" i="2"/>
  <c r="P516" i="2" s="1"/>
  <c r="O89" i="2"/>
  <c r="O516" i="2" s="1"/>
  <c r="G89" i="2"/>
  <c r="BO506" i="2"/>
  <c r="Z88" i="2"/>
  <c r="Z506" i="2" s="1"/>
  <c r="X88" i="2"/>
  <c r="X506" i="2" s="1"/>
  <c r="T88" i="2"/>
  <c r="T506" i="2" s="1"/>
  <c r="S88" i="2"/>
  <c r="S506" i="2" s="1"/>
  <c r="R88" i="2"/>
  <c r="R506" i="2" s="1"/>
  <c r="Q88" i="2"/>
  <c r="Q506" i="2" s="1"/>
  <c r="P88" i="2"/>
  <c r="O88" i="2"/>
  <c r="O506" i="2" s="1"/>
  <c r="J88" i="2"/>
  <c r="J506" i="2" s="1"/>
  <c r="I88" i="2"/>
  <c r="I506" i="2" s="1"/>
  <c r="G88" i="2"/>
  <c r="G506" i="2" s="1"/>
  <c r="AM87" i="2"/>
  <c r="AE87" i="2"/>
  <c r="W87" i="2"/>
  <c r="W515" i="2" s="1"/>
  <c r="T87" i="2"/>
  <c r="T515" i="2" s="1"/>
  <c r="S87" i="2"/>
  <c r="S515" i="2" s="1"/>
  <c r="Q87" i="2"/>
  <c r="O87" i="2"/>
  <c r="I87" i="2"/>
  <c r="I515" i="2" s="1"/>
  <c r="G87" i="2"/>
  <c r="G515" i="2" s="1"/>
  <c r="AM86" i="2"/>
  <c r="AH86" i="2"/>
  <c r="AH514" i="2" s="1"/>
  <c r="Z86" i="2"/>
  <c r="V86" i="2"/>
  <c r="T86" i="2"/>
  <c r="T514" i="2" s="1"/>
  <c r="S86" i="2"/>
  <c r="S514" i="2" s="1"/>
  <c r="R86" i="2"/>
  <c r="Q86" i="2"/>
  <c r="Q514" i="2" s="1"/>
  <c r="P86" i="2"/>
  <c r="P514" i="2" s="1"/>
  <c r="J86" i="2"/>
  <c r="G86" i="2"/>
  <c r="G514" i="2" s="1"/>
  <c r="BR507" i="2"/>
  <c r="Z85" i="2"/>
  <c r="Z507" i="2" s="1"/>
  <c r="Y85" i="2"/>
  <c r="Y507" i="2" s="1"/>
  <c r="W85" i="2"/>
  <c r="W507" i="2" s="1"/>
  <c r="T85" i="2"/>
  <c r="T507" i="2" s="1"/>
  <c r="S85" i="2"/>
  <c r="S507" i="2" s="1"/>
  <c r="R85" i="2"/>
  <c r="R507" i="2" s="1"/>
  <c r="Q85" i="2"/>
  <c r="P85" i="2"/>
  <c r="P507" i="2" s="1"/>
  <c r="O85" i="2"/>
  <c r="I85" i="2"/>
  <c r="I507" i="2" s="1"/>
  <c r="G85" i="2"/>
  <c r="G507" i="2" s="1"/>
  <c r="Z84" i="2"/>
  <c r="X84" i="2"/>
  <c r="T84" i="2"/>
  <c r="S84" i="2"/>
  <c r="R84" i="2"/>
  <c r="Q84" i="2"/>
  <c r="W84" i="2" s="1"/>
  <c r="P84" i="2"/>
  <c r="V84" i="2" s="1"/>
  <c r="O84" i="2"/>
  <c r="U84" i="2" s="1"/>
  <c r="I84" i="2"/>
  <c r="G84" i="2"/>
  <c r="J84" i="2" s="1"/>
  <c r="Z83" i="2"/>
  <c r="Y83" i="2"/>
  <c r="X83" i="2"/>
  <c r="X504" i="2" s="1"/>
  <c r="T83" i="2"/>
  <c r="T504" i="2" s="1"/>
  <c r="S83" i="2"/>
  <c r="R83" i="2"/>
  <c r="R504" i="2" s="1"/>
  <c r="Q83" i="2"/>
  <c r="Q504" i="2" s="1"/>
  <c r="P83" i="2"/>
  <c r="O83" i="2"/>
  <c r="O504" i="2" s="1"/>
  <c r="J83" i="2"/>
  <c r="G83" i="2"/>
  <c r="G504" i="2" s="1"/>
  <c r="Z82" i="2"/>
  <c r="Y82" i="2"/>
  <c r="Y501" i="2" s="1"/>
  <c r="T82" i="2"/>
  <c r="T501" i="2" s="1"/>
  <c r="S82" i="2"/>
  <c r="S501" i="2" s="1"/>
  <c r="R82" i="2"/>
  <c r="R501" i="2" s="1"/>
  <c r="Q82" i="2"/>
  <c r="Q501" i="2" s="1"/>
  <c r="P82" i="2"/>
  <c r="P501" i="2" s="1"/>
  <c r="O82" i="2"/>
  <c r="G82" i="2"/>
  <c r="G501" i="2" s="1"/>
  <c r="Z81" i="2"/>
  <c r="T81" i="2"/>
  <c r="T500" i="2" s="1"/>
  <c r="S81" i="2"/>
  <c r="S500" i="2" s="1"/>
  <c r="R81" i="2"/>
  <c r="R500" i="2" s="1"/>
  <c r="Q81" i="2"/>
  <c r="Q500" i="2" s="1"/>
  <c r="P81" i="2"/>
  <c r="V81" i="2" s="1"/>
  <c r="O81" i="2"/>
  <c r="O500" i="2" s="1"/>
  <c r="J81" i="2"/>
  <c r="I81" i="2"/>
  <c r="G81" i="2"/>
  <c r="T80" i="2"/>
  <c r="T499" i="2" s="1"/>
  <c r="S80" i="2"/>
  <c r="S499" i="2" s="1"/>
  <c r="R80" i="2"/>
  <c r="R499" i="2" s="1"/>
  <c r="Q80" i="2"/>
  <c r="W80" i="2" s="1"/>
  <c r="P80" i="2"/>
  <c r="P499" i="2" s="1"/>
  <c r="O80" i="2"/>
  <c r="O499" i="2" s="1"/>
  <c r="J80" i="2"/>
  <c r="G80" i="2"/>
  <c r="G499" i="2" s="1"/>
  <c r="BO496" i="2"/>
  <c r="X79" i="2"/>
  <c r="X496" i="2" s="1"/>
  <c r="T79" i="2"/>
  <c r="T496" i="2" s="1"/>
  <c r="S79" i="2"/>
  <c r="S496" i="2" s="1"/>
  <c r="R79" i="2"/>
  <c r="R496" i="2" s="1"/>
  <c r="Q79" i="2"/>
  <c r="Q496" i="2" s="1"/>
  <c r="P79" i="2"/>
  <c r="P496" i="2" s="1"/>
  <c r="O79" i="2"/>
  <c r="O496" i="2" s="1"/>
  <c r="G79" i="2"/>
  <c r="AK78" i="2"/>
  <c r="AK495" i="2" s="1"/>
  <c r="Z78" i="2"/>
  <c r="Z495" i="2" s="1"/>
  <c r="X78" i="2"/>
  <c r="X495" i="2" s="1"/>
  <c r="T78" i="2"/>
  <c r="T495" i="2" s="1"/>
  <c r="S78" i="2"/>
  <c r="S495" i="2" s="1"/>
  <c r="R78" i="2"/>
  <c r="R495" i="2" s="1"/>
  <c r="Q78" i="2"/>
  <c r="Q495" i="2" s="1"/>
  <c r="O78" i="2"/>
  <c r="O495" i="2" s="1"/>
  <c r="J78" i="2"/>
  <c r="J495" i="2" s="1"/>
  <c r="G78" i="2"/>
  <c r="G495" i="2" s="1"/>
  <c r="W77" i="2"/>
  <c r="T77" i="2"/>
  <c r="S77" i="2"/>
  <c r="R77" i="2"/>
  <c r="Q77" i="2"/>
  <c r="Z77" i="2" s="1"/>
  <c r="P77" i="2"/>
  <c r="Y77" i="2" s="1"/>
  <c r="O77" i="2"/>
  <c r="U77" i="2" s="1"/>
  <c r="J77" i="2"/>
  <c r="G77" i="2"/>
  <c r="I77" i="2" s="1"/>
  <c r="Z76" i="2"/>
  <c r="Y76" i="2"/>
  <c r="X76" i="2"/>
  <c r="T76" i="2"/>
  <c r="S76" i="2"/>
  <c r="R76" i="2"/>
  <c r="Q76" i="2"/>
  <c r="W76" i="2" s="1"/>
  <c r="P76" i="2"/>
  <c r="V76" i="2" s="1"/>
  <c r="O76" i="2"/>
  <c r="U76" i="2" s="1"/>
  <c r="J76" i="2"/>
  <c r="G76" i="2"/>
  <c r="I76" i="2" s="1"/>
  <c r="AP75" i="2"/>
  <c r="AP494" i="2" s="1"/>
  <c r="AE75" i="2"/>
  <c r="AE494" i="2" s="1"/>
  <c r="AB75" i="2"/>
  <c r="AB494" i="2" s="1"/>
  <c r="X75" i="2"/>
  <c r="X494" i="2" s="1"/>
  <c r="T75" i="2"/>
  <c r="R75" i="2"/>
  <c r="R494" i="2" s="1"/>
  <c r="Q75" i="2"/>
  <c r="O75" i="2"/>
  <c r="O494" i="2" s="1"/>
  <c r="G75" i="2"/>
  <c r="Y74" i="2"/>
  <c r="Y492" i="2" s="1"/>
  <c r="X74" i="2"/>
  <c r="T74" i="2"/>
  <c r="T492" i="2" s="1"/>
  <c r="S74" i="2"/>
  <c r="S492" i="2" s="1"/>
  <c r="R74" i="2"/>
  <c r="R492" i="2" s="1"/>
  <c r="Q74" i="2"/>
  <c r="Q492" i="2" s="1"/>
  <c r="P74" i="2"/>
  <c r="P492" i="2" s="1"/>
  <c r="O74" i="2"/>
  <c r="O492" i="2" s="1"/>
  <c r="I74" i="2"/>
  <c r="G74" i="2"/>
  <c r="G492" i="2" s="1"/>
  <c r="AE73" i="2"/>
  <c r="Z73" i="2"/>
  <c r="U73" i="2"/>
  <c r="T73" i="2"/>
  <c r="R73" i="2"/>
  <c r="Q73" i="2"/>
  <c r="O73" i="2"/>
  <c r="G73" i="2"/>
  <c r="I73" i="2" s="1"/>
  <c r="Z72" i="2"/>
  <c r="T72" i="2"/>
  <c r="S72" i="2"/>
  <c r="R72" i="2"/>
  <c r="Q72" i="2"/>
  <c r="W72" i="2" s="1"/>
  <c r="P72" i="2"/>
  <c r="Y72" i="2" s="1"/>
  <c r="O72" i="2"/>
  <c r="X72" i="2" s="1"/>
  <c r="J72" i="2"/>
  <c r="I72" i="2"/>
  <c r="G72" i="2"/>
  <c r="AQ71" i="2"/>
  <c r="AQ491" i="2" s="1"/>
  <c r="X71" i="2"/>
  <c r="T71" i="2"/>
  <c r="R71" i="2"/>
  <c r="Q71" i="2"/>
  <c r="Z71" i="2" s="1"/>
  <c r="O71" i="2"/>
  <c r="G71" i="2"/>
  <c r="Y70" i="2"/>
  <c r="X70" i="2"/>
  <c r="T70" i="2"/>
  <c r="S70" i="2"/>
  <c r="R70" i="2"/>
  <c r="Q70" i="2"/>
  <c r="W70" i="2" s="1"/>
  <c r="P70" i="2"/>
  <c r="V70" i="2" s="1"/>
  <c r="O70" i="2"/>
  <c r="I70" i="2"/>
  <c r="G70" i="2"/>
  <c r="J70" i="2" s="1"/>
  <c r="AP69" i="2"/>
  <c r="O69" i="2" s="1"/>
  <c r="Z69" i="2"/>
  <c r="Y69" i="2"/>
  <c r="T69" i="2"/>
  <c r="S69" i="2"/>
  <c r="Q69" i="2"/>
  <c r="P69" i="2"/>
  <c r="V69" i="2" s="1"/>
  <c r="K69" i="2"/>
  <c r="K490" i="2" s="1"/>
  <c r="I69" i="2"/>
  <c r="G69" i="2"/>
  <c r="T68" i="2"/>
  <c r="S68" i="2"/>
  <c r="R68" i="2"/>
  <c r="Q68" i="2"/>
  <c r="W68" i="2" s="1"/>
  <c r="P68" i="2"/>
  <c r="Y68" i="2" s="1"/>
  <c r="O68" i="2"/>
  <c r="J68" i="2"/>
  <c r="G68" i="2"/>
  <c r="I68" i="2" s="1"/>
  <c r="AP67" i="2"/>
  <c r="AP491" i="2" s="1"/>
  <c r="Y67" i="2"/>
  <c r="X67" i="2"/>
  <c r="T67" i="2"/>
  <c r="S67" i="2"/>
  <c r="R67" i="2"/>
  <c r="Q67" i="2"/>
  <c r="Z67" i="2" s="1"/>
  <c r="P67" i="2"/>
  <c r="O67" i="2"/>
  <c r="I67" i="2"/>
  <c r="G67" i="2"/>
  <c r="Z66" i="2"/>
  <c r="Y66" i="2"/>
  <c r="X66" i="2"/>
  <c r="T66" i="2"/>
  <c r="S66" i="2"/>
  <c r="R66" i="2"/>
  <c r="Q66" i="2"/>
  <c r="W66" i="2" s="1"/>
  <c r="P66" i="2"/>
  <c r="V66" i="2" s="1"/>
  <c r="O66" i="2"/>
  <c r="J66" i="2"/>
  <c r="G66" i="2"/>
  <c r="I66" i="2" s="1"/>
  <c r="AQ65" i="2"/>
  <c r="AQ490" i="2" s="1"/>
  <c r="Z65" i="2"/>
  <c r="T65" i="2"/>
  <c r="S65" i="2"/>
  <c r="R65" i="2"/>
  <c r="Q65" i="2"/>
  <c r="P65" i="2"/>
  <c r="Y65" i="2" s="1"/>
  <c r="O65" i="2"/>
  <c r="X65" i="2" s="1"/>
  <c r="J65" i="2"/>
  <c r="I65" i="2"/>
  <c r="G65" i="2"/>
  <c r="AN64" i="2"/>
  <c r="AN490" i="2" s="1"/>
  <c r="X64" i="2"/>
  <c r="T64" i="2"/>
  <c r="R64" i="2"/>
  <c r="Q64" i="2"/>
  <c r="O64" i="2"/>
  <c r="G64" i="2"/>
  <c r="Y63" i="2"/>
  <c r="X63" i="2"/>
  <c r="T63" i="2"/>
  <c r="S63" i="2"/>
  <c r="R63" i="2"/>
  <c r="Q63" i="2"/>
  <c r="W63" i="2" s="1"/>
  <c r="P63" i="2"/>
  <c r="V63" i="2" s="1"/>
  <c r="O63" i="2"/>
  <c r="I63" i="2"/>
  <c r="G63" i="2"/>
  <c r="J63" i="2" s="1"/>
  <c r="Z62" i="2"/>
  <c r="Y62" i="2"/>
  <c r="X62" i="2"/>
  <c r="T62" i="2"/>
  <c r="T489" i="2" s="1"/>
  <c r="S62" i="2"/>
  <c r="R62" i="2"/>
  <c r="R489" i="2" s="1"/>
  <c r="Q62" i="2"/>
  <c r="Q489" i="2" s="1"/>
  <c r="P62" i="2"/>
  <c r="O62" i="2"/>
  <c r="O489" i="2" s="1"/>
  <c r="J62" i="2"/>
  <c r="G62" i="2"/>
  <c r="I62" i="2" s="1"/>
  <c r="AP61" i="2"/>
  <c r="AP487" i="2" s="1"/>
  <c r="Z61" i="2"/>
  <c r="Z487" i="2" s="1"/>
  <c r="V61" i="2"/>
  <c r="V487" i="2" s="1"/>
  <c r="T61" i="2"/>
  <c r="T487" i="2" s="1"/>
  <c r="S61" i="2"/>
  <c r="S487" i="2" s="1"/>
  <c r="Q61" i="2"/>
  <c r="Q487" i="2" s="1"/>
  <c r="P61" i="2"/>
  <c r="O61" i="2"/>
  <c r="O487" i="2" s="1"/>
  <c r="J61" i="2"/>
  <c r="J487" i="2" s="1"/>
  <c r="I61" i="2"/>
  <c r="I487" i="2" s="1"/>
  <c r="G61" i="2"/>
  <c r="G487" i="2" s="1"/>
  <c r="W60" i="2"/>
  <c r="T60" i="2"/>
  <c r="T486" i="2" s="1"/>
  <c r="S60" i="2"/>
  <c r="S486" i="2" s="1"/>
  <c r="R60" i="2"/>
  <c r="R486" i="2" s="1"/>
  <c r="Q60" i="2"/>
  <c r="P60" i="2"/>
  <c r="P486" i="2" s="1"/>
  <c r="O60" i="2"/>
  <c r="O486" i="2" s="1"/>
  <c r="K60" i="2"/>
  <c r="K486" i="2" s="1"/>
  <c r="G60" i="2"/>
  <c r="BO485" i="2"/>
  <c r="Y59" i="2"/>
  <c r="Y485" i="2" s="1"/>
  <c r="X59" i="2"/>
  <c r="X485" i="2" s="1"/>
  <c r="T59" i="2"/>
  <c r="T485" i="2" s="1"/>
  <c r="S59" i="2"/>
  <c r="S485" i="2" s="1"/>
  <c r="R59" i="2"/>
  <c r="R485" i="2" s="1"/>
  <c r="Q59" i="2"/>
  <c r="Q485" i="2" s="1"/>
  <c r="P59" i="2"/>
  <c r="P485" i="2" s="1"/>
  <c r="O59" i="2"/>
  <c r="O485" i="2" s="1"/>
  <c r="I59" i="2"/>
  <c r="I485" i="2" s="1"/>
  <c r="G59" i="2"/>
  <c r="G485" i="2" s="1"/>
  <c r="Z58" i="2"/>
  <c r="Y58" i="2"/>
  <c r="X58" i="2"/>
  <c r="T58" i="2"/>
  <c r="T484" i="2" s="1"/>
  <c r="S58" i="2"/>
  <c r="S484" i="2" s="1"/>
  <c r="R58" i="2"/>
  <c r="Q58" i="2"/>
  <c r="Q484" i="2" s="1"/>
  <c r="P58" i="2"/>
  <c r="P484" i="2" s="1"/>
  <c r="O58" i="2"/>
  <c r="O484" i="2" s="1"/>
  <c r="J58" i="2"/>
  <c r="G58" i="2"/>
  <c r="G484" i="2" s="1"/>
  <c r="Z57" i="2"/>
  <c r="Y57" i="2"/>
  <c r="T57" i="2"/>
  <c r="S57" i="2"/>
  <c r="R57" i="2"/>
  <c r="Q57" i="2"/>
  <c r="W57" i="2" s="1"/>
  <c r="P57" i="2"/>
  <c r="V57" i="2" s="1"/>
  <c r="O57" i="2"/>
  <c r="X57" i="2" s="1"/>
  <c r="G57" i="2"/>
  <c r="I57" i="2" s="1"/>
  <c r="Z56" i="2"/>
  <c r="V56" i="2"/>
  <c r="T56" i="2"/>
  <c r="T449" i="2" s="1"/>
  <c r="S56" i="2"/>
  <c r="S449" i="2" s="1"/>
  <c r="R56" i="2"/>
  <c r="R449" i="2" s="1"/>
  <c r="Q56" i="2"/>
  <c r="Q449" i="2" s="1"/>
  <c r="P56" i="2"/>
  <c r="O56" i="2"/>
  <c r="O449" i="2" s="1"/>
  <c r="J56" i="2"/>
  <c r="I56" i="2"/>
  <c r="G56" i="2"/>
  <c r="W55" i="2"/>
  <c r="T55" i="2"/>
  <c r="S55" i="2"/>
  <c r="R55" i="2"/>
  <c r="Q55" i="2"/>
  <c r="P55" i="2"/>
  <c r="Y55" i="2" s="1"/>
  <c r="O55" i="2"/>
  <c r="J55" i="2"/>
  <c r="I55" i="2"/>
  <c r="G55" i="2"/>
  <c r="X54" i="2"/>
  <c r="T54" i="2"/>
  <c r="S54" i="2"/>
  <c r="S481" i="2" s="1"/>
  <c r="R54" i="2"/>
  <c r="R481" i="2" s="1"/>
  <c r="Q54" i="2"/>
  <c r="P54" i="2"/>
  <c r="P481" i="2" s="1"/>
  <c r="O54" i="2"/>
  <c r="O481" i="2" s="1"/>
  <c r="G54" i="2"/>
  <c r="BO479" i="2"/>
  <c r="Y53" i="2"/>
  <c r="Y479" i="2" s="1"/>
  <c r="X53" i="2"/>
  <c r="X479" i="2" s="1"/>
  <c r="T53" i="2"/>
  <c r="T479" i="2" s="1"/>
  <c r="S53" i="2"/>
  <c r="S479" i="2" s="1"/>
  <c r="R53" i="2"/>
  <c r="R479" i="2" s="1"/>
  <c r="Q53" i="2"/>
  <c r="Q479" i="2" s="1"/>
  <c r="P53" i="2"/>
  <c r="P479" i="2" s="1"/>
  <c r="O53" i="2"/>
  <c r="O479" i="2" s="1"/>
  <c r="I53" i="2"/>
  <c r="I479" i="2" s="1"/>
  <c r="G53" i="2"/>
  <c r="G479" i="2" s="1"/>
  <c r="Z52" i="2"/>
  <c r="Y52" i="2"/>
  <c r="X52" i="2"/>
  <c r="T52" i="2"/>
  <c r="S52" i="2"/>
  <c r="R52" i="2"/>
  <c r="Q52" i="2"/>
  <c r="W52" i="2" s="1"/>
  <c r="P52" i="2"/>
  <c r="V52" i="2" s="1"/>
  <c r="O52" i="2"/>
  <c r="J52" i="2"/>
  <c r="G52" i="2"/>
  <c r="I52" i="2" s="1"/>
  <c r="Z51" i="2"/>
  <c r="Y51" i="2"/>
  <c r="Y474" i="2" s="1"/>
  <c r="T51" i="2"/>
  <c r="S51" i="2"/>
  <c r="S474" i="2" s="1"/>
  <c r="R51" i="2"/>
  <c r="R474" i="2" s="1"/>
  <c r="Q51" i="2"/>
  <c r="P51" i="2"/>
  <c r="P474" i="2" s="1"/>
  <c r="O51" i="2"/>
  <c r="G51" i="2"/>
  <c r="G474" i="2" s="1"/>
  <c r="Z50" i="2"/>
  <c r="V50" i="2"/>
  <c r="T50" i="2"/>
  <c r="S50" i="2"/>
  <c r="R50" i="2"/>
  <c r="Q50" i="2"/>
  <c r="W50" i="2" s="1"/>
  <c r="P50" i="2"/>
  <c r="Y50" i="2" s="1"/>
  <c r="O50" i="2"/>
  <c r="X50" i="2" s="1"/>
  <c r="J50" i="2"/>
  <c r="I50" i="2"/>
  <c r="G50" i="2"/>
  <c r="W49" i="2"/>
  <c r="T49" i="2"/>
  <c r="T472" i="2" s="1"/>
  <c r="S49" i="2"/>
  <c r="S472" i="2" s="1"/>
  <c r="R49" i="2"/>
  <c r="R472" i="2" s="1"/>
  <c r="Q49" i="2"/>
  <c r="P49" i="2"/>
  <c r="P472" i="2" s="1"/>
  <c r="O49" i="2"/>
  <c r="O472" i="2" s="1"/>
  <c r="J49" i="2"/>
  <c r="J472" i="2" s="1"/>
  <c r="G49" i="2"/>
  <c r="G472" i="2" s="1"/>
  <c r="X48" i="2"/>
  <c r="T48" i="2"/>
  <c r="S48" i="2"/>
  <c r="R48" i="2"/>
  <c r="R473" i="2" s="1"/>
  <c r="Q48" i="2"/>
  <c r="Q473" i="2" s="1"/>
  <c r="P48" i="2"/>
  <c r="Y48" i="2" s="1"/>
  <c r="Y473" i="2" s="1"/>
  <c r="O48" i="2"/>
  <c r="O473" i="2" s="1"/>
  <c r="G48" i="2"/>
  <c r="Y47" i="2"/>
  <c r="X47" i="2"/>
  <c r="T47" i="2"/>
  <c r="S47" i="2"/>
  <c r="R47" i="2"/>
  <c r="Q47" i="2"/>
  <c r="W47" i="2" s="1"/>
  <c r="P47" i="2"/>
  <c r="V47" i="2" s="1"/>
  <c r="O47" i="2"/>
  <c r="I47" i="2"/>
  <c r="G47" i="2"/>
  <c r="J47" i="2" s="1"/>
  <c r="Z46" i="2"/>
  <c r="Y46" i="2"/>
  <c r="X46" i="2"/>
  <c r="T46" i="2"/>
  <c r="S46" i="2"/>
  <c r="R46" i="2"/>
  <c r="Q46" i="2"/>
  <c r="W46" i="2" s="1"/>
  <c r="P46" i="2"/>
  <c r="V46" i="2" s="1"/>
  <c r="O46" i="2"/>
  <c r="J46" i="2"/>
  <c r="G46" i="2"/>
  <c r="I46" i="2" s="1"/>
  <c r="Z45" i="2"/>
  <c r="Y45" i="2"/>
  <c r="T45" i="2"/>
  <c r="S45" i="2"/>
  <c r="R45" i="2"/>
  <c r="Q45" i="2"/>
  <c r="W45" i="2" s="1"/>
  <c r="P45" i="2"/>
  <c r="V45" i="2" s="1"/>
  <c r="O45" i="2"/>
  <c r="X45" i="2" s="1"/>
  <c r="G45" i="2"/>
  <c r="I45" i="2" s="1"/>
  <c r="Z44" i="2"/>
  <c r="T44" i="2"/>
  <c r="S44" i="2"/>
  <c r="R44" i="2"/>
  <c r="Q44" i="2"/>
  <c r="W44" i="2" s="1"/>
  <c r="P44" i="2"/>
  <c r="Y44" i="2" s="1"/>
  <c r="O44" i="2"/>
  <c r="X44" i="2" s="1"/>
  <c r="J44" i="2"/>
  <c r="I44" i="2"/>
  <c r="G44" i="2"/>
  <c r="T43" i="2"/>
  <c r="S43" i="2"/>
  <c r="R43" i="2"/>
  <c r="Q43" i="2"/>
  <c r="W43" i="2" s="1"/>
  <c r="P43" i="2"/>
  <c r="Y43" i="2" s="1"/>
  <c r="O43" i="2"/>
  <c r="J43" i="2"/>
  <c r="G43" i="2"/>
  <c r="I43" i="2" s="1"/>
  <c r="X42" i="2"/>
  <c r="T42" i="2"/>
  <c r="S42" i="2"/>
  <c r="R42" i="2"/>
  <c r="Q42" i="2"/>
  <c r="Z42" i="2" s="1"/>
  <c r="P42" i="2"/>
  <c r="V42" i="2" s="1"/>
  <c r="O42" i="2"/>
  <c r="G42" i="2"/>
  <c r="AM41" i="2"/>
  <c r="AM471" i="2" s="1"/>
  <c r="Z41" i="2"/>
  <c r="Y41" i="2"/>
  <c r="X41" i="2"/>
  <c r="T41" i="2"/>
  <c r="S41" i="2"/>
  <c r="R41" i="2"/>
  <c r="Q41" i="2"/>
  <c r="P41" i="2"/>
  <c r="V41" i="2" s="1"/>
  <c r="O41" i="2"/>
  <c r="K41" i="2"/>
  <c r="G41" i="2"/>
  <c r="I41" i="2" s="1"/>
  <c r="Z40" i="2"/>
  <c r="T40" i="2"/>
  <c r="S40" i="2"/>
  <c r="R40" i="2"/>
  <c r="Q40" i="2"/>
  <c r="W40" i="2" s="1"/>
  <c r="P40" i="2"/>
  <c r="Y40" i="2" s="1"/>
  <c r="O40" i="2"/>
  <c r="X40" i="2" s="1"/>
  <c r="J40" i="2"/>
  <c r="I40" i="2"/>
  <c r="G40" i="2"/>
  <c r="T39" i="2"/>
  <c r="S39" i="2"/>
  <c r="R39" i="2"/>
  <c r="Q39" i="2"/>
  <c r="W39" i="2" s="1"/>
  <c r="P39" i="2"/>
  <c r="Y39" i="2" s="1"/>
  <c r="O39" i="2"/>
  <c r="J39" i="2"/>
  <c r="G39" i="2"/>
  <c r="I39" i="2" s="1"/>
  <c r="X38" i="2"/>
  <c r="T38" i="2"/>
  <c r="S38" i="2"/>
  <c r="R38" i="2"/>
  <c r="Q38" i="2"/>
  <c r="Z38" i="2" s="1"/>
  <c r="P38" i="2"/>
  <c r="V38" i="2" s="1"/>
  <c r="O38" i="2"/>
  <c r="G38" i="2"/>
  <c r="Y37" i="2"/>
  <c r="X37" i="2"/>
  <c r="T37" i="2"/>
  <c r="S37" i="2"/>
  <c r="R37" i="2"/>
  <c r="Q37" i="2"/>
  <c r="W37" i="2" s="1"/>
  <c r="P37" i="2"/>
  <c r="V37" i="2" s="1"/>
  <c r="O37" i="2"/>
  <c r="I37" i="2"/>
  <c r="G37" i="2"/>
  <c r="J37" i="2" s="1"/>
  <c r="Z36" i="2"/>
  <c r="Y36" i="2"/>
  <c r="X36" i="2"/>
  <c r="T36" i="2"/>
  <c r="S36" i="2"/>
  <c r="R36" i="2"/>
  <c r="Q36" i="2"/>
  <c r="W36" i="2" s="1"/>
  <c r="P36" i="2"/>
  <c r="V36" i="2" s="1"/>
  <c r="O36" i="2"/>
  <c r="J36" i="2"/>
  <c r="G36" i="2"/>
  <c r="I36" i="2" s="1"/>
  <c r="Z35" i="2"/>
  <c r="Y35" i="2"/>
  <c r="T35" i="2"/>
  <c r="S35" i="2"/>
  <c r="R35" i="2"/>
  <c r="Q35" i="2"/>
  <c r="W35" i="2" s="1"/>
  <c r="P35" i="2"/>
  <c r="V35" i="2" s="1"/>
  <c r="O35" i="2"/>
  <c r="X35" i="2" s="1"/>
  <c r="G35" i="2"/>
  <c r="I35" i="2" s="1"/>
  <c r="Z34" i="2"/>
  <c r="T34" i="2"/>
  <c r="S34" i="2"/>
  <c r="R34" i="2"/>
  <c r="Q34" i="2"/>
  <c r="W34" i="2" s="1"/>
  <c r="P34" i="2"/>
  <c r="Y34" i="2" s="1"/>
  <c r="O34" i="2"/>
  <c r="X34" i="2" s="1"/>
  <c r="J34" i="2"/>
  <c r="I34" i="2"/>
  <c r="G34" i="2"/>
  <c r="T33" i="2"/>
  <c r="S33" i="2"/>
  <c r="R33" i="2"/>
  <c r="Q33" i="2"/>
  <c r="W33" i="2" s="1"/>
  <c r="P33" i="2"/>
  <c r="Y33" i="2" s="1"/>
  <c r="O33" i="2"/>
  <c r="J33" i="2"/>
  <c r="G33" i="2"/>
  <c r="I33" i="2" s="1"/>
  <c r="X32" i="2"/>
  <c r="T32" i="2"/>
  <c r="S32" i="2"/>
  <c r="R32" i="2"/>
  <c r="Q32" i="2"/>
  <c r="Z32" i="2" s="1"/>
  <c r="P32" i="2"/>
  <c r="V32" i="2" s="1"/>
  <c r="O32" i="2"/>
  <c r="G32" i="2"/>
  <c r="AP31" i="2"/>
  <c r="AP471" i="2" s="1"/>
  <c r="Z31" i="2"/>
  <c r="Y31" i="2"/>
  <c r="X31" i="2"/>
  <c r="T31" i="2"/>
  <c r="S31" i="2"/>
  <c r="R31" i="2"/>
  <c r="Q31" i="2"/>
  <c r="P31" i="2"/>
  <c r="V31" i="2" s="1"/>
  <c r="O31" i="2"/>
  <c r="J31" i="2"/>
  <c r="G31" i="2"/>
  <c r="I31" i="2" s="1"/>
  <c r="Z30" i="2"/>
  <c r="Y30" i="2"/>
  <c r="T30" i="2"/>
  <c r="S30" i="2"/>
  <c r="R30" i="2"/>
  <c r="Q30" i="2"/>
  <c r="W30" i="2" s="1"/>
  <c r="P30" i="2"/>
  <c r="V30" i="2" s="1"/>
  <c r="O30" i="2"/>
  <c r="X30" i="2" s="1"/>
  <c r="G30" i="2"/>
  <c r="I30" i="2" s="1"/>
  <c r="Z29" i="2"/>
  <c r="V29" i="2"/>
  <c r="T29" i="2"/>
  <c r="S29" i="2"/>
  <c r="R29" i="2"/>
  <c r="Q29" i="2"/>
  <c r="P29" i="2"/>
  <c r="O29" i="2"/>
  <c r="J29" i="2"/>
  <c r="I29" i="2"/>
  <c r="G29" i="2"/>
  <c r="W28" i="2"/>
  <c r="T28" i="2"/>
  <c r="T470" i="2" s="1"/>
  <c r="S28" i="2"/>
  <c r="S470" i="2" s="1"/>
  <c r="R28" i="2"/>
  <c r="R470" i="2" s="1"/>
  <c r="Q28" i="2"/>
  <c r="P28" i="2"/>
  <c r="P470" i="2" s="1"/>
  <c r="O28" i="2"/>
  <c r="O470" i="2" s="1"/>
  <c r="J28" i="2"/>
  <c r="J470" i="2" s="1"/>
  <c r="G28" i="2"/>
  <c r="G470" i="2" s="1"/>
  <c r="X27" i="2"/>
  <c r="T27" i="2"/>
  <c r="S27" i="2"/>
  <c r="R27" i="2"/>
  <c r="Q27" i="2"/>
  <c r="Z27" i="2" s="1"/>
  <c r="P27" i="2"/>
  <c r="V27" i="2" s="1"/>
  <c r="O27" i="2"/>
  <c r="G27" i="2"/>
  <c r="Y26" i="2"/>
  <c r="X26" i="2"/>
  <c r="T26" i="2"/>
  <c r="S26" i="2"/>
  <c r="R26" i="2"/>
  <c r="Q26" i="2"/>
  <c r="W26" i="2" s="1"/>
  <c r="P26" i="2"/>
  <c r="V26" i="2" s="1"/>
  <c r="O26" i="2"/>
  <c r="I26" i="2"/>
  <c r="G26" i="2"/>
  <c r="J26" i="2" s="1"/>
  <c r="Z25" i="2"/>
  <c r="Y25" i="2"/>
  <c r="X25" i="2"/>
  <c r="T25" i="2"/>
  <c r="S25" i="2"/>
  <c r="R25" i="2"/>
  <c r="Q25" i="2"/>
  <c r="W25" i="2" s="1"/>
  <c r="P25" i="2"/>
  <c r="V25" i="2" s="1"/>
  <c r="O25" i="2"/>
  <c r="J25" i="2"/>
  <c r="G25" i="2"/>
  <c r="I25" i="2" s="1"/>
  <c r="Z24" i="2"/>
  <c r="Y24" i="2"/>
  <c r="T24" i="2"/>
  <c r="S24" i="2"/>
  <c r="R24" i="2"/>
  <c r="Q24" i="2"/>
  <c r="W24" i="2" s="1"/>
  <c r="P24" i="2"/>
  <c r="V24" i="2" s="1"/>
  <c r="O24" i="2"/>
  <c r="X24" i="2" s="1"/>
  <c r="G24" i="2"/>
  <c r="I24" i="2" s="1"/>
  <c r="Z23" i="2"/>
  <c r="V23" i="2"/>
  <c r="T23" i="2"/>
  <c r="S23" i="2"/>
  <c r="R23" i="2"/>
  <c r="Q23" i="2"/>
  <c r="W23" i="2" s="1"/>
  <c r="P23" i="2"/>
  <c r="Y23" i="2" s="1"/>
  <c r="O23" i="2"/>
  <c r="X23" i="2" s="1"/>
  <c r="J23" i="2"/>
  <c r="I23" i="2"/>
  <c r="G23" i="2"/>
  <c r="W22" i="2"/>
  <c r="T22" i="2"/>
  <c r="S22" i="2"/>
  <c r="R22" i="2"/>
  <c r="Q22" i="2"/>
  <c r="P22" i="2"/>
  <c r="Y22" i="2" s="1"/>
  <c r="O22" i="2"/>
  <c r="J22" i="2"/>
  <c r="G22" i="2"/>
  <c r="I22" i="2" s="1"/>
  <c r="X21" i="2"/>
  <c r="T21" i="2"/>
  <c r="S21" i="2"/>
  <c r="R21" i="2"/>
  <c r="Q21" i="2"/>
  <c r="Z21" i="2" s="1"/>
  <c r="P21" i="2"/>
  <c r="V21" i="2" s="1"/>
  <c r="O21" i="2"/>
  <c r="G21" i="2"/>
  <c r="Y20" i="2"/>
  <c r="X20" i="2"/>
  <c r="T20" i="2"/>
  <c r="S20" i="2"/>
  <c r="R20" i="2"/>
  <c r="Q20" i="2"/>
  <c r="W20" i="2" s="1"/>
  <c r="P20" i="2"/>
  <c r="V20" i="2" s="1"/>
  <c r="O20" i="2"/>
  <c r="I20" i="2"/>
  <c r="G20" i="2"/>
  <c r="J20" i="2" s="1"/>
  <c r="Z19" i="2"/>
  <c r="Y19" i="2"/>
  <c r="X19" i="2"/>
  <c r="T19" i="2"/>
  <c r="T469" i="2" s="1"/>
  <c r="S19" i="2"/>
  <c r="R19" i="2"/>
  <c r="Q19" i="2"/>
  <c r="P19" i="2"/>
  <c r="O19" i="2"/>
  <c r="J19" i="2"/>
  <c r="G19" i="2"/>
  <c r="I19" i="2" s="1"/>
  <c r="BO468" i="2"/>
  <c r="Z18" i="2"/>
  <c r="Z468" i="2" s="1"/>
  <c r="Y18" i="2"/>
  <c r="Y468" i="2" s="1"/>
  <c r="T18" i="2"/>
  <c r="T468" i="2" s="1"/>
  <c r="S18" i="2"/>
  <c r="S468" i="2" s="1"/>
  <c r="R18" i="2"/>
  <c r="R468" i="2" s="1"/>
  <c r="Q18" i="2"/>
  <c r="Q468" i="2" s="1"/>
  <c r="P18" i="2"/>
  <c r="P468" i="2" s="1"/>
  <c r="O18" i="2"/>
  <c r="G18" i="2"/>
  <c r="G468" i="2" s="1"/>
  <c r="Z17" i="2"/>
  <c r="V17" i="2"/>
  <c r="T17" i="2"/>
  <c r="S17" i="2"/>
  <c r="R17" i="2"/>
  <c r="Q17" i="2"/>
  <c r="W17" i="2" s="1"/>
  <c r="P17" i="2"/>
  <c r="Y17" i="2" s="1"/>
  <c r="O17" i="2"/>
  <c r="X17" i="2" s="1"/>
  <c r="J17" i="2"/>
  <c r="I17" i="2"/>
  <c r="G17" i="2"/>
  <c r="W16" i="2"/>
  <c r="T16" i="2"/>
  <c r="S16" i="2"/>
  <c r="R16" i="2"/>
  <c r="Q16" i="2"/>
  <c r="P16" i="2"/>
  <c r="Y16" i="2" s="1"/>
  <c r="O16" i="2"/>
  <c r="J16" i="2"/>
  <c r="G16" i="2"/>
  <c r="I16" i="2" s="1"/>
  <c r="X15" i="2"/>
  <c r="T15" i="2"/>
  <c r="S15" i="2"/>
  <c r="R15" i="2"/>
  <c r="Q15" i="2"/>
  <c r="P15" i="2"/>
  <c r="Y15" i="2" s="1"/>
  <c r="Y467" i="2" s="1"/>
  <c r="O15" i="2"/>
  <c r="O467" i="2" s="1"/>
  <c r="G15" i="2"/>
  <c r="Y14" i="2"/>
  <c r="X14" i="2"/>
  <c r="T14" i="2"/>
  <c r="T464" i="2" s="1"/>
  <c r="S14" i="2"/>
  <c r="S464" i="2" s="1"/>
  <c r="R14" i="2"/>
  <c r="R464" i="2" s="1"/>
  <c r="Q14" i="2"/>
  <c r="Q464" i="2" s="1"/>
  <c r="P14" i="2"/>
  <c r="P464" i="2" s="1"/>
  <c r="O14" i="2"/>
  <c r="O464" i="2" s="1"/>
  <c r="I14" i="2"/>
  <c r="G14" i="2"/>
  <c r="G464" i="2" s="1"/>
  <c r="Z13" i="2"/>
  <c r="Y13" i="2"/>
  <c r="X13" i="2"/>
  <c r="T13" i="2"/>
  <c r="S13" i="2"/>
  <c r="R13" i="2"/>
  <c r="R457" i="2" s="1"/>
  <c r="Q13" i="2"/>
  <c r="P13" i="2"/>
  <c r="P457" i="2" s="1"/>
  <c r="O13" i="2"/>
  <c r="J13" i="2"/>
  <c r="G13" i="2"/>
  <c r="G457" i="2" s="1"/>
  <c r="Z12" i="2"/>
  <c r="Y12" i="2"/>
  <c r="Y455" i="2" s="1"/>
  <c r="T12" i="2"/>
  <c r="S12" i="2"/>
  <c r="R12" i="2"/>
  <c r="R455" i="2" s="1"/>
  <c r="Q12" i="2"/>
  <c r="Q455" i="2" s="1"/>
  <c r="P12" i="2"/>
  <c r="P455" i="2" s="1"/>
  <c r="O12" i="2"/>
  <c r="G12" i="2"/>
  <c r="G455" i="2" s="1"/>
  <c r="Z11" i="2"/>
  <c r="V11" i="2"/>
  <c r="T11" i="2"/>
  <c r="T454" i="2" s="1"/>
  <c r="S11" i="2"/>
  <c r="S454" i="2" s="1"/>
  <c r="R11" i="2"/>
  <c r="R454" i="2" s="1"/>
  <c r="Q11" i="2"/>
  <c r="Q454" i="2" s="1"/>
  <c r="P11" i="2"/>
  <c r="O11" i="2"/>
  <c r="O454" i="2" s="1"/>
  <c r="I11" i="2"/>
  <c r="I454" i="2" s="1"/>
  <c r="G11" i="2"/>
  <c r="G454" i="2" s="1"/>
  <c r="T10" i="2"/>
  <c r="T453" i="2" s="1"/>
  <c r="S10" i="2"/>
  <c r="S453" i="2" s="1"/>
  <c r="R10" i="2"/>
  <c r="Q10" i="2"/>
  <c r="W10" i="2" s="1"/>
  <c r="P10" i="2"/>
  <c r="P453" i="2" s="1"/>
  <c r="O10" i="2"/>
  <c r="J10" i="2"/>
  <c r="G10" i="2"/>
  <c r="G453" i="2" s="1"/>
  <c r="AP9" i="2"/>
  <c r="AG9" i="2"/>
  <c r="Z9" i="2"/>
  <c r="Y9" i="2"/>
  <c r="T9" i="2"/>
  <c r="S9" i="2"/>
  <c r="R9" i="2"/>
  <c r="Q9" i="2"/>
  <c r="P9" i="2"/>
  <c r="V9" i="2" s="1"/>
  <c r="O9" i="2"/>
  <c r="K9" i="2"/>
  <c r="J9" i="2"/>
  <c r="G9" i="2"/>
  <c r="BM8" i="2"/>
  <c r="BL8" i="2"/>
  <c r="BK8" i="2"/>
  <c r="BJ8" i="2"/>
  <c r="BI8" i="2"/>
  <c r="BI3" i="2" s="1"/>
  <c r="BI443" i="2" s="1"/>
  <c r="BH8" i="2"/>
  <c r="BG8" i="2"/>
  <c r="BF8" i="2"/>
  <c r="BE8" i="2"/>
  <c r="BD8" i="2"/>
  <c r="BC8" i="2"/>
  <c r="BC3" i="2" s="1"/>
  <c r="BC443" i="2" s="1"/>
  <c r="BB8" i="2"/>
  <c r="BA8" i="2"/>
  <c r="AZ8" i="2"/>
  <c r="AY8" i="2"/>
  <c r="AX8" i="2"/>
  <c r="AW8" i="2"/>
  <c r="AW3" i="2" s="1"/>
  <c r="AW443" i="2" s="1"/>
  <c r="AV8" i="2"/>
  <c r="AU8" i="2"/>
  <c r="AT8" i="2"/>
  <c r="AS8" i="2"/>
  <c r="AR8" i="2"/>
  <c r="AQ8" i="2"/>
  <c r="AO8" i="2"/>
  <c r="AN8" i="2"/>
  <c r="AM8" i="2"/>
  <c r="AL8" i="2"/>
  <c r="AK8" i="2"/>
  <c r="AJ8" i="2"/>
  <c r="AI8" i="2"/>
  <c r="AH8" i="2"/>
  <c r="AF8" i="2"/>
  <c r="AE8" i="2"/>
  <c r="AE3" i="2" s="1"/>
  <c r="AD8" i="2"/>
  <c r="AC8" i="2"/>
  <c r="AB8" i="2"/>
  <c r="AA8" i="2"/>
  <c r="N8" i="2"/>
  <c r="M8" i="2"/>
  <c r="M3" i="2" s="1"/>
  <c r="M443" i="2" s="1"/>
  <c r="L8" i="2"/>
  <c r="H8" i="2"/>
  <c r="F8" i="2"/>
  <c r="E8" i="2"/>
  <c r="Z7" i="2"/>
  <c r="Y7" i="2"/>
  <c r="T7" i="2"/>
  <c r="T450" i="2" s="1"/>
  <c r="S7" i="2"/>
  <c r="S450" i="2" s="1"/>
  <c r="R7" i="2"/>
  <c r="R450" i="2" s="1"/>
  <c r="Q7" i="2"/>
  <c r="Q450" i="2" s="1"/>
  <c r="P7" i="2"/>
  <c r="P450" i="2" s="1"/>
  <c r="O7" i="2"/>
  <c r="G7" i="2"/>
  <c r="G450" i="2" s="1"/>
  <c r="BO448" i="2"/>
  <c r="Z6" i="2"/>
  <c r="V6" i="2"/>
  <c r="T6" i="2"/>
  <c r="T448" i="2" s="1"/>
  <c r="S6" i="2"/>
  <c r="S448" i="2" s="1"/>
  <c r="R6" i="2"/>
  <c r="R448" i="2" s="1"/>
  <c r="Q6" i="2"/>
  <c r="Q448" i="2" s="1"/>
  <c r="P6" i="2"/>
  <c r="O6" i="2"/>
  <c r="O448" i="2" s="1"/>
  <c r="I6" i="2"/>
  <c r="I448" i="2" s="1"/>
  <c r="G6" i="2"/>
  <c r="G448" i="2" s="1"/>
  <c r="AP5" i="2"/>
  <c r="AP445" i="2" s="1"/>
  <c r="AG5" i="2"/>
  <c r="AG445" i="2" s="1"/>
  <c r="Y5" i="2"/>
  <c r="T5" i="2"/>
  <c r="S5" i="2"/>
  <c r="S445" i="2" s="1"/>
  <c r="R5" i="2"/>
  <c r="Q5" i="2"/>
  <c r="Z5" i="2" s="1"/>
  <c r="P5" i="2"/>
  <c r="P445" i="2" s="1"/>
  <c r="I5" i="2"/>
  <c r="G5" i="2"/>
  <c r="E5" i="2"/>
  <c r="E445" i="2" s="1"/>
  <c r="BM4" i="2"/>
  <c r="T4" i="2" s="1"/>
  <c r="BL4" i="2"/>
  <c r="S4" i="2" s="1"/>
  <c r="BK4" i="2"/>
  <c r="BJ4" i="2"/>
  <c r="BI4" i="2"/>
  <c r="BH4" i="2"/>
  <c r="BH3" i="2" s="1"/>
  <c r="BG4" i="2"/>
  <c r="BF4" i="2"/>
  <c r="BE4" i="2"/>
  <c r="BD4" i="2"/>
  <c r="BC4" i="2"/>
  <c r="BB4" i="2"/>
  <c r="BB3" i="2" s="1"/>
  <c r="BA4" i="2"/>
  <c r="AZ4" i="2"/>
  <c r="AY4" i="2"/>
  <c r="AX4" i="2"/>
  <c r="AW4" i="2"/>
  <c r="AV4" i="2"/>
  <c r="AV3" i="2" s="1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D3" i="2" s="1"/>
  <c r="AC4" i="2"/>
  <c r="AB4" i="2"/>
  <c r="AA4" i="2"/>
  <c r="Q4" i="2"/>
  <c r="N4" i="2"/>
  <c r="M4" i="2"/>
  <c r="L4" i="2"/>
  <c r="K4" i="2"/>
  <c r="H4" i="2"/>
  <c r="H427" i="2" s="1"/>
  <c r="F4" i="2"/>
  <c r="E4" i="2"/>
  <c r="BJ3" i="2"/>
  <c r="BF3" i="2"/>
  <c r="BF443" i="2" s="1"/>
  <c r="AX3" i="2"/>
  <c r="AT3" i="2"/>
  <c r="AT443" i="2" s="1"/>
  <c r="AN3" i="2"/>
  <c r="AH3" i="2"/>
  <c r="AB3" i="2"/>
  <c r="H3" i="2"/>
  <c r="V129" i="2" l="1"/>
  <c r="W130" i="2"/>
  <c r="BR130" i="2" s="1"/>
  <c r="BO130" i="2"/>
  <c r="BP130" i="2" s="1"/>
  <c r="AA3" i="2"/>
  <c r="AA443" i="2" s="1"/>
  <c r="X131" i="2"/>
  <c r="U131" i="2"/>
  <c r="BU54" i="2"/>
  <c r="BW54" i="2"/>
  <c r="BW90" i="2"/>
  <c r="BU90" i="2"/>
  <c r="BW84" i="2"/>
  <c r="BU84" i="2"/>
  <c r="BW72" i="2"/>
  <c r="BU72" i="2"/>
  <c r="BW92" i="2"/>
  <c r="BU92" i="2"/>
  <c r="BW66" i="2"/>
  <c r="BU66" i="2"/>
  <c r="BW86" i="2"/>
  <c r="BU86" i="2"/>
  <c r="BW74" i="2"/>
  <c r="BU74" i="2"/>
  <c r="BW32" i="2"/>
  <c r="BW8" i="2" s="1"/>
  <c r="BU32" i="2"/>
  <c r="BW68" i="2"/>
  <c r="BU68" i="2"/>
  <c r="BU8" i="2" s="1"/>
  <c r="BW50" i="2"/>
  <c r="BU50" i="2"/>
  <c r="J69" i="2"/>
  <c r="X69" i="2"/>
  <c r="U69" i="2"/>
  <c r="W499" i="2"/>
  <c r="BR499" i="2"/>
  <c r="L429" i="2"/>
  <c r="L3" i="2"/>
  <c r="O455" i="2"/>
  <c r="X12" i="2"/>
  <c r="X455" i="2" s="1"/>
  <c r="J12" i="2"/>
  <c r="U12" i="2"/>
  <c r="J15" i="2"/>
  <c r="I15" i="2"/>
  <c r="O468" i="2"/>
  <c r="X18" i="2"/>
  <c r="X468" i="2" s="1"/>
  <c r="U18" i="2"/>
  <c r="J21" i="2"/>
  <c r="I21" i="2"/>
  <c r="I469" i="2" s="1"/>
  <c r="U24" i="2"/>
  <c r="J27" i="2"/>
  <c r="I27" i="2"/>
  <c r="U30" i="2"/>
  <c r="G473" i="2"/>
  <c r="J48" i="2"/>
  <c r="I48" i="2"/>
  <c r="I473" i="2" s="1"/>
  <c r="O474" i="2"/>
  <c r="X51" i="2"/>
  <c r="U51" i="2"/>
  <c r="U57" i="2"/>
  <c r="J71" i="2"/>
  <c r="I71" i="2"/>
  <c r="V72" i="2"/>
  <c r="BR516" i="2"/>
  <c r="V535" i="2"/>
  <c r="BT535" i="2"/>
  <c r="BP8" i="2"/>
  <c r="W470" i="2"/>
  <c r="BR470" i="2"/>
  <c r="J32" i="2"/>
  <c r="I32" i="2"/>
  <c r="U35" i="2"/>
  <c r="J38" i="2"/>
  <c r="I38" i="2"/>
  <c r="K471" i="2"/>
  <c r="U41" i="2"/>
  <c r="J42" i="2"/>
  <c r="I42" i="2"/>
  <c r="U45" i="2"/>
  <c r="W472" i="2"/>
  <c r="BR472" i="2"/>
  <c r="G494" i="2"/>
  <c r="J75" i="2"/>
  <c r="J494" i="2" s="1"/>
  <c r="I75" i="2"/>
  <c r="I494" i="2" s="1"/>
  <c r="G496" i="2"/>
  <c r="J79" i="2"/>
  <c r="J496" i="2" s="1"/>
  <c r="I79" i="2"/>
  <c r="I496" i="2" s="1"/>
  <c r="O501" i="2"/>
  <c r="X82" i="2"/>
  <c r="X501" i="2" s="1"/>
  <c r="U82" i="2"/>
  <c r="O450" i="2"/>
  <c r="X7" i="2"/>
  <c r="J7" i="2"/>
  <c r="U7" i="2"/>
  <c r="I9" i="2"/>
  <c r="P454" i="2"/>
  <c r="Y11" i="2"/>
  <c r="P471" i="2"/>
  <c r="Y29" i="2"/>
  <c r="V34" i="2"/>
  <c r="V40" i="2"/>
  <c r="V44" i="2"/>
  <c r="P449" i="2"/>
  <c r="Y56" i="2"/>
  <c r="Y449" i="2" s="1"/>
  <c r="P487" i="2"/>
  <c r="Y61" i="2"/>
  <c r="Y487" i="2" s="1"/>
  <c r="J504" i="2"/>
  <c r="W517" i="2"/>
  <c r="BR517" i="2"/>
  <c r="V448" i="2"/>
  <c r="BT448" i="2"/>
  <c r="BN455" i="2"/>
  <c r="Z16" i="2"/>
  <c r="BN468" i="2"/>
  <c r="Z22" i="2"/>
  <c r="Q470" i="2"/>
  <c r="Z28" i="2"/>
  <c r="Z470" i="2" s="1"/>
  <c r="BO470" i="2"/>
  <c r="Q472" i="2"/>
  <c r="Z49" i="2"/>
  <c r="Z472" i="2" s="1"/>
  <c r="BO472" i="2"/>
  <c r="Z55" i="2"/>
  <c r="Q486" i="2"/>
  <c r="Z60" i="2"/>
  <c r="BO486" i="2"/>
  <c r="P500" i="2"/>
  <c r="Y81" i="2"/>
  <c r="O507" i="2"/>
  <c r="X85" i="2"/>
  <c r="X507" i="2" s="1"/>
  <c r="J85" i="2"/>
  <c r="J507" i="2" s="1"/>
  <c r="U85" i="2"/>
  <c r="V514" i="2"/>
  <c r="BT514" i="2"/>
  <c r="R4" i="2"/>
  <c r="P448" i="2"/>
  <c r="Y6" i="2"/>
  <c r="G8" i="2"/>
  <c r="C35" i="3" s="1"/>
  <c r="K445" i="2"/>
  <c r="X9" i="2"/>
  <c r="K8" i="2"/>
  <c r="U9" i="2"/>
  <c r="T8" i="2"/>
  <c r="Q453" i="2"/>
  <c r="Z10" i="2"/>
  <c r="R467" i="2"/>
  <c r="Z33" i="2"/>
  <c r="Z39" i="2"/>
  <c r="Z43" i="2"/>
  <c r="BT487" i="2"/>
  <c r="X490" i="2"/>
  <c r="Z68" i="2"/>
  <c r="AP490" i="2"/>
  <c r="R69" i="2"/>
  <c r="R490" i="2" s="1"/>
  <c r="AP8" i="2"/>
  <c r="AP3" i="2" s="1"/>
  <c r="Q499" i="2"/>
  <c r="Z80" i="2"/>
  <c r="Z499" i="2" s="1"/>
  <c r="BO499" i="2"/>
  <c r="AE515" i="2"/>
  <c r="P87" i="2"/>
  <c r="G481" i="2"/>
  <c r="J54" i="2"/>
  <c r="J481" i="2" s="1"/>
  <c r="I54" i="2"/>
  <c r="I481" i="2" s="1"/>
  <c r="G486" i="2"/>
  <c r="J60" i="2"/>
  <c r="I60" i="2"/>
  <c r="G490" i="2"/>
  <c r="J64" i="2"/>
  <c r="J490" i="2" s="1"/>
  <c r="I64" i="2"/>
  <c r="V65" i="2"/>
  <c r="I491" i="2"/>
  <c r="X73" i="2"/>
  <c r="AE491" i="2"/>
  <c r="S73" i="2"/>
  <c r="P73" i="2"/>
  <c r="Z504" i="2"/>
  <c r="BN515" i="2"/>
  <c r="P506" i="2"/>
  <c r="Y88" i="2"/>
  <c r="Y506" i="2" s="1"/>
  <c r="V88" i="2"/>
  <c r="W533" i="2"/>
  <c r="BR533" i="2"/>
  <c r="I95" i="2"/>
  <c r="I521" i="2" s="1"/>
  <c r="J95" i="2"/>
  <c r="Z128" i="2"/>
  <c r="F34" i="3"/>
  <c r="U6" i="2"/>
  <c r="V10" i="2"/>
  <c r="U11" i="2"/>
  <c r="I13" i="2"/>
  <c r="Q467" i="2"/>
  <c r="W15" i="2"/>
  <c r="V16" i="2"/>
  <c r="U17" i="2"/>
  <c r="J18" i="2"/>
  <c r="J468" i="2" s="1"/>
  <c r="S469" i="2"/>
  <c r="W21" i="2"/>
  <c r="V22" i="2"/>
  <c r="U23" i="2"/>
  <c r="J24" i="2"/>
  <c r="J469" i="2" s="1"/>
  <c r="W27" i="2"/>
  <c r="V28" i="2"/>
  <c r="O471" i="2"/>
  <c r="U29" i="2"/>
  <c r="J30" i="2"/>
  <c r="W32" i="2"/>
  <c r="V33" i="2"/>
  <c r="U34" i="2"/>
  <c r="J35" i="2"/>
  <c r="W38" i="2"/>
  <c r="V39" i="2"/>
  <c r="U40" i="2"/>
  <c r="J41" i="2"/>
  <c r="W42" i="2"/>
  <c r="V43" i="2"/>
  <c r="U44" i="2"/>
  <c r="J45" i="2"/>
  <c r="W48" i="2"/>
  <c r="V49" i="2"/>
  <c r="U50" i="2"/>
  <c r="J51" i="2"/>
  <c r="T474" i="2"/>
  <c r="Q481" i="2"/>
  <c r="W54" i="2"/>
  <c r="V55" i="2"/>
  <c r="U56" i="2"/>
  <c r="J57" i="2"/>
  <c r="I58" i="2"/>
  <c r="V60" i="2"/>
  <c r="U61" i="2"/>
  <c r="S489" i="2"/>
  <c r="Q490" i="2"/>
  <c r="W64" i="2"/>
  <c r="U65" i="2"/>
  <c r="G491" i="2"/>
  <c r="R491" i="2"/>
  <c r="V68" i="2"/>
  <c r="W71" i="2"/>
  <c r="U72" i="2"/>
  <c r="J73" i="2"/>
  <c r="Q494" i="2"/>
  <c r="W75" i="2"/>
  <c r="V77" i="2"/>
  <c r="I78" i="2"/>
  <c r="I495" i="2" s="1"/>
  <c r="W79" i="2"/>
  <c r="V80" i="2"/>
  <c r="U81" i="2"/>
  <c r="J82" i="2"/>
  <c r="J501" i="2" s="1"/>
  <c r="I83" i="2"/>
  <c r="I504" i="2" s="1"/>
  <c r="S504" i="2"/>
  <c r="Y84" i="2"/>
  <c r="Y504" i="2" s="1"/>
  <c r="I86" i="2"/>
  <c r="I514" i="2" s="1"/>
  <c r="AM514" i="2"/>
  <c r="O86" i="2"/>
  <c r="O8" i="2" s="1"/>
  <c r="Q515" i="2"/>
  <c r="Z87" i="2"/>
  <c r="Z515" i="2" s="1"/>
  <c r="BO515" i="2"/>
  <c r="U89" i="2"/>
  <c r="Q519" i="2"/>
  <c r="Z91" i="2"/>
  <c r="Z519" i="2" s="1"/>
  <c r="R521" i="2"/>
  <c r="J93" i="2"/>
  <c r="W94" i="2"/>
  <c r="Z96" i="2"/>
  <c r="I98" i="2"/>
  <c r="V101" i="2"/>
  <c r="Q527" i="2"/>
  <c r="BO527" i="2"/>
  <c r="Z102" i="2"/>
  <c r="Z527" i="2" s="1"/>
  <c r="U115" i="2"/>
  <c r="J526" i="2"/>
  <c r="Z119" i="2"/>
  <c r="I143" i="2"/>
  <c r="G142" i="2"/>
  <c r="F8" i="3" s="1"/>
  <c r="J143" i="2"/>
  <c r="P451" i="2"/>
  <c r="Y145" i="2"/>
  <c r="V145" i="2"/>
  <c r="P142" i="2"/>
  <c r="Y142" i="2" s="1"/>
  <c r="S147" i="2"/>
  <c r="X167" i="2"/>
  <c r="U167" i="2"/>
  <c r="Q511" i="2"/>
  <c r="Z179" i="2"/>
  <c r="Z511" i="2" s="1"/>
  <c r="BO511" i="2"/>
  <c r="W179" i="2"/>
  <c r="J206" i="2"/>
  <c r="I206" i="2"/>
  <c r="G4" i="2"/>
  <c r="M429" i="2"/>
  <c r="G438" i="2" s="1"/>
  <c r="BO4" i="2"/>
  <c r="T445" i="2"/>
  <c r="W6" i="2"/>
  <c r="V7" i="2"/>
  <c r="X10" i="2"/>
  <c r="W11" i="2"/>
  <c r="V12" i="2"/>
  <c r="U13" i="2"/>
  <c r="J14" i="2"/>
  <c r="Z14" i="2"/>
  <c r="S467" i="2"/>
  <c r="X16" i="2"/>
  <c r="X467" i="2" s="1"/>
  <c r="V18" i="2"/>
  <c r="O469" i="2"/>
  <c r="U19" i="2"/>
  <c r="Z20" i="2"/>
  <c r="Z469" i="2" s="1"/>
  <c r="Y21" i="2"/>
  <c r="Y469" i="2" s="1"/>
  <c r="X22" i="2"/>
  <c r="U25" i="2"/>
  <c r="Z26" i="2"/>
  <c r="Y27" i="2"/>
  <c r="X28" i="2"/>
  <c r="X470" i="2" s="1"/>
  <c r="Q471" i="2"/>
  <c r="W29" i="2"/>
  <c r="U31" i="2"/>
  <c r="Y32" i="2"/>
  <c r="X33" i="2"/>
  <c r="U36" i="2"/>
  <c r="Z37" i="2"/>
  <c r="Y38" i="2"/>
  <c r="X39" i="2"/>
  <c r="Y42" i="2"/>
  <c r="X43" i="2"/>
  <c r="U46" i="2"/>
  <c r="Z47" i="2"/>
  <c r="S473" i="2"/>
  <c r="X49" i="2"/>
  <c r="X472" i="2" s="1"/>
  <c r="V51" i="2"/>
  <c r="U52" i="2"/>
  <c r="J53" i="2"/>
  <c r="J479" i="2" s="1"/>
  <c r="Z53" i="2"/>
  <c r="Z479" i="2" s="1"/>
  <c r="Y54" i="2"/>
  <c r="Y481" i="2" s="1"/>
  <c r="X55" i="2"/>
  <c r="X481" i="2" s="1"/>
  <c r="W56" i="2"/>
  <c r="U58" i="2"/>
  <c r="J59" i="2"/>
  <c r="J485" i="2" s="1"/>
  <c r="Z59" i="2"/>
  <c r="X60" i="2"/>
  <c r="X486" i="2" s="1"/>
  <c r="W61" i="2"/>
  <c r="U62" i="2"/>
  <c r="Z63" i="2"/>
  <c r="Z489" i="2" s="1"/>
  <c r="S64" i="2"/>
  <c r="S490" i="2" s="1"/>
  <c r="W65" i="2"/>
  <c r="U66" i="2"/>
  <c r="J67" i="2"/>
  <c r="J491" i="2" s="1"/>
  <c r="T491" i="2"/>
  <c r="X68" i="2"/>
  <c r="X491" i="2" s="1"/>
  <c r="Z70" i="2"/>
  <c r="S71" i="2"/>
  <c r="S491" i="2" s="1"/>
  <c r="J74" i="2"/>
  <c r="Z74" i="2"/>
  <c r="S75" i="2"/>
  <c r="X77" i="2"/>
  <c r="U78" i="2"/>
  <c r="Y79" i="2"/>
  <c r="Y496" i="2" s="1"/>
  <c r="X80" i="2"/>
  <c r="X499" i="2" s="1"/>
  <c r="W81" i="2"/>
  <c r="V82" i="2"/>
  <c r="U83" i="2"/>
  <c r="AM515" i="2"/>
  <c r="R87" i="2"/>
  <c r="R515" i="2" s="1"/>
  <c r="Q516" i="2"/>
  <c r="BO516" i="2"/>
  <c r="Z89" i="2"/>
  <c r="Z516" i="2" s="1"/>
  <c r="X89" i="2"/>
  <c r="X516" i="2" s="1"/>
  <c r="X98" i="2"/>
  <c r="Q522" i="2"/>
  <c r="Z100" i="2"/>
  <c r="Z522" i="2" s="1"/>
  <c r="V528" i="2"/>
  <c r="BT528" i="2"/>
  <c r="S532" i="2"/>
  <c r="Z106" i="2"/>
  <c r="J124" i="2"/>
  <c r="J531" i="2" s="1"/>
  <c r="I124" i="2"/>
  <c r="F5" i="3"/>
  <c r="J129" i="2"/>
  <c r="I129" i="2"/>
  <c r="O446" i="2"/>
  <c r="X130" i="2"/>
  <c r="X446" i="2" s="1"/>
  <c r="J130" i="2"/>
  <c r="U130" i="2"/>
  <c r="BQ130" i="2" s="1"/>
  <c r="Z132" i="2"/>
  <c r="Z174" i="2"/>
  <c r="W174" i="2"/>
  <c r="AG519" i="2"/>
  <c r="R91" i="2"/>
  <c r="R519" i="2" s="1"/>
  <c r="O91" i="2"/>
  <c r="G521" i="2"/>
  <c r="J92" i="2"/>
  <c r="Q529" i="2"/>
  <c r="Z113" i="2"/>
  <c r="H439" i="2"/>
  <c r="Z4" i="2"/>
  <c r="O5" i="2"/>
  <c r="J5" i="2" s="1"/>
  <c r="X6" i="2"/>
  <c r="X448" i="2" s="1"/>
  <c r="W7" i="2"/>
  <c r="AG8" i="2"/>
  <c r="I10" i="2"/>
  <c r="Y10" i="2"/>
  <c r="Y453" i="2" s="1"/>
  <c r="X11" i="2"/>
  <c r="X454" i="2" s="1"/>
  <c r="W12" i="2"/>
  <c r="V13" i="2"/>
  <c r="U14" i="2"/>
  <c r="T467" i="2"/>
  <c r="Z15" i="2"/>
  <c r="Z467" i="2" s="1"/>
  <c r="W18" i="2"/>
  <c r="P469" i="2"/>
  <c r="V19" i="2"/>
  <c r="U20" i="2"/>
  <c r="U26" i="2"/>
  <c r="I28" i="2"/>
  <c r="Y28" i="2"/>
  <c r="Y470" i="2" s="1"/>
  <c r="G471" i="2"/>
  <c r="R471" i="2"/>
  <c r="X29" i="2"/>
  <c r="X471" i="2" s="1"/>
  <c r="U37" i="2"/>
  <c r="U47" i="2"/>
  <c r="T473" i="2"/>
  <c r="Z48" i="2"/>
  <c r="I49" i="2"/>
  <c r="I472" i="2" s="1"/>
  <c r="Y49" i="2"/>
  <c r="Y472" i="2" s="1"/>
  <c r="Q474" i="2"/>
  <c r="W51" i="2"/>
  <c r="BO474" i="2"/>
  <c r="U53" i="2"/>
  <c r="T481" i="2"/>
  <c r="Z54" i="2"/>
  <c r="X56" i="2"/>
  <c r="V58" i="2"/>
  <c r="U59" i="2"/>
  <c r="Y60" i="2"/>
  <c r="Y486" i="2" s="1"/>
  <c r="R61" i="2"/>
  <c r="R487" i="2" s="1"/>
  <c r="X61" i="2"/>
  <c r="P489" i="2"/>
  <c r="V62" i="2"/>
  <c r="U63" i="2"/>
  <c r="T490" i="2"/>
  <c r="Z64" i="2"/>
  <c r="O491" i="2"/>
  <c r="U67" i="2"/>
  <c r="W69" i="2"/>
  <c r="U70" i="2"/>
  <c r="W73" i="2"/>
  <c r="U74" i="2"/>
  <c r="T494" i="2"/>
  <c r="Z75" i="2"/>
  <c r="Z494" i="2" s="1"/>
  <c r="P78" i="2"/>
  <c r="Z79" i="2"/>
  <c r="Z496" i="2" s="1"/>
  <c r="I80" i="2"/>
  <c r="Y80" i="2"/>
  <c r="G500" i="2"/>
  <c r="X81" i="2"/>
  <c r="W82" i="2"/>
  <c r="P504" i="2"/>
  <c r="V83" i="2"/>
  <c r="Q507" i="2"/>
  <c r="BO507" i="2"/>
  <c r="Y86" i="2"/>
  <c r="U87" i="2"/>
  <c r="Q517" i="2"/>
  <c r="BO517" i="2"/>
  <c r="Z90" i="2"/>
  <c r="Z517" i="2" s="1"/>
  <c r="V91" i="2"/>
  <c r="BO519" i="2"/>
  <c r="O521" i="2"/>
  <c r="U92" i="2"/>
  <c r="Z93" i="2"/>
  <c r="V95" i="2"/>
  <c r="U96" i="2"/>
  <c r="V97" i="2"/>
  <c r="BR522" i="2"/>
  <c r="P528" i="2"/>
  <c r="Y103" i="2"/>
  <c r="Y528" i="2" s="1"/>
  <c r="Z109" i="2"/>
  <c r="Z445" i="2" s="1"/>
  <c r="Q108" i="2"/>
  <c r="T108" i="2"/>
  <c r="J118" i="2"/>
  <c r="I118" i="2"/>
  <c r="P535" i="2"/>
  <c r="Y126" i="2"/>
  <c r="Y535" i="2" s="1"/>
  <c r="V127" i="2"/>
  <c r="O465" i="2"/>
  <c r="X135" i="2"/>
  <c r="J135" i="2"/>
  <c r="U135" i="2"/>
  <c r="V509" i="2"/>
  <c r="BT509" i="2"/>
  <c r="O510" i="2"/>
  <c r="X140" i="2"/>
  <c r="X510" i="2" s="1"/>
  <c r="U140" i="2"/>
  <c r="X156" i="2"/>
  <c r="U156" i="2"/>
  <c r="W168" i="2"/>
  <c r="T186" i="2"/>
  <c r="X204" i="2"/>
  <c r="U204" i="2"/>
  <c r="U98" i="2"/>
  <c r="Y108" i="2"/>
  <c r="C8" i="3"/>
  <c r="H443" i="2"/>
  <c r="V5" i="2"/>
  <c r="AP444" i="2"/>
  <c r="W9" i="2"/>
  <c r="W13" i="2"/>
  <c r="V14" i="2"/>
  <c r="U15" i="2"/>
  <c r="Q469" i="2"/>
  <c r="W19" i="2"/>
  <c r="U21" i="2"/>
  <c r="U27" i="2"/>
  <c r="I471" i="2"/>
  <c r="S471" i="2"/>
  <c r="W31" i="2"/>
  <c r="U32" i="2"/>
  <c r="U38" i="2"/>
  <c r="W41" i="2"/>
  <c r="U42" i="2"/>
  <c r="U48" i="2"/>
  <c r="V53" i="2"/>
  <c r="U54" i="2"/>
  <c r="W58" i="2"/>
  <c r="V59" i="2"/>
  <c r="W62" i="2"/>
  <c r="O490" i="2"/>
  <c r="U64" i="2"/>
  <c r="V67" i="2"/>
  <c r="U71" i="2"/>
  <c r="V74" i="2"/>
  <c r="U75" i="2"/>
  <c r="W78" i="2"/>
  <c r="BO495" i="2"/>
  <c r="U79" i="2"/>
  <c r="W83" i="2"/>
  <c r="O515" i="2"/>
  <c r="J87" i="2"/>
  <c r="J515" i="2" s="1"/>
  <c r="X87" i="2"/>
  <c r="X515" i="2" s="1"/>
  <c r="G516" i="2"/>
  <c r="J89" i="2"/>
  <c r="J516" i="2" s="1"/>
  <c r="BR519" i="2"/>
  <c r="X521" i="2"/>
  <c r="O527" i="2"/>
  <c r="X102" i="2"/>
  <c r="X527" i="2" s="1"/>
  <c r="U102" i="2"/>
  <c r="O532" i="2"/>
  <c r="X104" i="2"/>
  <c r="X532" i="2" s="1"/>
  <c r="U104" i="2"/>
  <c r="S107" i="2"/>
  <c r="X110" i="2"/>
  <c r="J110" i="2"/>
  <c r="O108" i="2"/>
  <c r="U110" i="2"/>
  <c r="J112" i="2"/>
  <c r="I112" i="2"/>
  <c r="I500" i="2" s="1"/>
  <c r="P531" i="2"/>
  <c r="Y120" i="2"/>
  <c r="X164" i="2"/>
  <c r="U164" i="2"/>
  <c r="W503" i="2"/>
  <c r="BR503" i="2"/>
  <c r="W99" i="2"/>
  <c r="I138" i="2"/>
  <c r="I489" i="2" s="1"/>
  <c r="J138" i="2"/>
  <c r="J489" i="2" s="1"/>
  <c r="G133" i="2"/>
  <c r="Q159" i="2"/>
  <c r="Z159" i="2" s="1"/>
  <c r="W165" i="2"/>
  <c r="P4" i="2"/>
  <c r="Q445" i="2"/>
  <c r="W5" i="2"/>
  <c r="J6" i="2"/>
  <c r="J448" i="2" s="1"/>
  <c r="I7" i="2"/>
  <c r="Q8" i="2"/>
  <c r="U10" i="2"/>
  <c r="J11" i="2"/>
  <c r="I12" i="2"/>
  <c r="W14" i="2"/>
  <c r="P467" i="2"/>
  <c r="V15" i="2"/>
  <c r="BO467" i="2"/>
  <c r="U16" i="2"/>
  <c r="I18" i="2"/>
  <c r="I468" i="2" s="1"/>
  <c r="G469" i="2"/>
  <c r="R469" i="2"/>
  <c r="U22" i="2"/>
  <c r="U28" i="2"/>
  <c r="J471" i="2"/>
  <c r="T471" i="2"/>
  <c r="U33" i="2"/>
  <c r="U39" i="2"/>
  <c r="U43" i="2"/>
  <c r="P473" i="2"/>
  <c r="V48" i="2"/>
  <c r="BO473" i="2"/>
  <c r="U49" i="2"/>
  <c r="I51" i="2"/>
  <c r="I474" i="2" s="1"/>
  <c r="W53" i="2"/>
  <c r="V54" i="2"/>
  <c r="BO481" i="2"/>
  <c r="U55" i="2"/>
  <c r="W59" i="2"/>
  <c r="U60" i="2"/>
  <c r="G489" i="2"/>
  <c r="P64" i="2"/>
  <c r="Q491" i="2"/>
  <c r="W67" i="2"/>
  <c r="U68" i="2"/>
  <c r="P71" i="2"/>
  <c r="W74" i="2"/>
  <c r="P75" i="2"/>
  <c r="V79" i="2"/>
  <c r="U80" i="2"/>
  <c r="I82" i="2"/>
  <c r="BR515" i="2"/>
  <c r="I89" i="2"/>
  <c r="I516" i="2" s="1"/>
  <c r="G517" i="2"/>
  <c r="I90" i="2"/>
  <c r="I517" i="2" s="1"/>
  <c r="Y91" i="2"/>
  <c r="Y519" i="2" s="1"/>
  <c r="Y521" i="2"/>
  <c r="I522" i="2"/>
  <c r="I101" i="2"/>
  <c r="J101" i="2"/>
  <c r="W527" i="2"/>
  <c r="BR527" i="2"/>
  <c r="Y532" i="2"/>
  <c r="G109" i="2"/>
  <c r="E108" i="2"/>
  <c r="E107" i="2" s="1"/>
  <c r="E3" i="2" s="1"/>
  <c r="W113" i="2"/>
  <c r="U121" i="2"/>
  <c r="Q533" i="2"/>
  <c r="Z125" i="2"/>
  <c r="Z533" i="2" s="1"/>
  <c r="BO533" i="2"/>
  <c r="W128" i="2"/>
  <c r="BN147" i="2"/>
  <c r="BT151" i="2"/>
  <c r="V151" i="2"/>
  <c r="W513" i="2"/>
  <c r="BR513" i="2"/>
  <c r="V90" i="2"/>
  <c r="Q521" i="2"/>
  <c r="W92" i="2"/>
  <c r="V93" i="2"/>
  <c r="U94" i="2"/>
  <c r="W98" i="2"/>
  <c r="V99" i="2"/>
  <c r="O522" i="2"/>
  <c r="U100" i="2"/>
  <c r="Q532" i="2"/>
  <c r="W104" i="2"/>
  <c r="V105" i="2"/>
  <c r="U106" i="2"/>
  <c r="U109" i="2"/>
  <c r="V112" i="2"/>
  <c r="BO500" i="2"/>
  <c r="O529" i="2"/>
  <c r="U113" i="2"/>
  <c r="J114" i="2"/>
  <c r="G526" i="2"/>
  <c r="R526" i="2"/>
  <c r="W117" i="2"/>
  <c r="V118" i="2"/>
  <c r="U119" i="2"/>
  <c r="T531" i="2"/>
  <c r="W123" i="2"/>
  <c r="V124" i="2"/>
  <c r="U125" i="2"/>
  <c r="J126" i="2"/>
  <c r="J535" i="2" s="1"/>
  <c r="U128" i="2"/>
  <c r="X129" i="2"/>
  <c r="S446" i="2"/>
  <c r="Z130" i="2"/>
  <c r="U132" i="2"/>
  <c r="W134" i="2"/>
  <c r="Z134" i="2"/>
  <c r="G465" i="2"/>
  <c r="I135" i="2"/>
  <c r="U141" i="2"/>
  <c r="Q142" i="2"/>
  <c r="Z142" i="2" s="1"/>
  <c r="Z144" i="2"/>
  <c r="Q147" i="2"/>
  <c r="Z147" i="2" s="1"/>
  <c r="BO147" i="2"/>
  <c r="Z148" i="2"/>
  <c r="X148" i="2"/>
  <c r="Z149" i="2"/>
  <c r="Z448" i="2" s="1"/>
  <c r="V150" i="2"/>
  <c r="Q151" i="2"/>
  <c r="Z151" i="2" s="1"/>
  <c r="O151" i="2"/>
  <c r="X151" i="2" s="1"/>
  <c r="U153" i="2"/>
  <c r="Z154" i="2"/>
  <c r="Z500" i="2" s="1"/>
  <c r="V160" i="2"/>
  <c r="U161" i="2"/>
  <c r="Z162" i="2"/>
  <c r="V180" i="2"/>
  <c r="U181" i="2"/>
  <c r="U189" i="2"/>
  <c r="J202" i="2"/>
  <c r="I202" i="2"/>
  <c r="Z207" i="2"/>
  <c r="Z213" i="2"/>
  <c r="Z509" i="2" s="1"/>
  <c r="W213" i="2"/>
  <c r="W214" i="2"/>
  <c r="V216" i="2"/>
  <c r="P522" i="2"/>
  <c r="V100" i="2"/>
  <c r="U101" i="2"/>
  <c r="G532" i="2"/>
  <c r="R532" i="2"/>
  <c r="Z110" i="2"/>
  <c r="Z450" i="2" s="1"/>
  <c r="Y111" i="2"/>
  <c r="Y497" i="2" s="1"/>
  <c r="P529" i="2"/>
  <c r="V113" i="2"/>
  <c r="U114" i="2"/>
  <c r="Z115" i="2"/>
  <c r="I526" i="2"/>
  <c r="S526" i="2"/>
  <c r="Y116" i="2"/>
  <c r="Y526" i="2" s="1"/>
  <c r="X117" i="2"/>
  <c r="X526" i="2" s="1"/>
  <c r="O531" i="2"/>
  <c r="U120" i="2"/>
  <c r="Z121" i="2"/>
  <c r="Z531" i="2" s="1"/>
  <c r="Y122" i="2"/>
  <c r="X123" i="2"/>
  <c r="V125" i="2"/>
  <c r="U126" i="2"/>
  <c r="V128" i="2"/>
  <c r="V132" i="2"/>
  <c r="R133" i="2"/>
  <c r="BO509" i="2"/>
  <c r="R142" i="2"/>
  <c r="Q518" i="2"/>
  <c r="Z146" i="2"/>
  <c r="O147" i="2"/>
  <c r="X147" i="2" s="1"/>
  <c r="R147" i="2"/>
  <c r="P151" i="2"/>
  <c r="Y151" i="2" s="1"/>
  <c r="Y152" i="2"/>
  <c r="I156" i="2"/>
  <c r="J156" i="2"/>
  <c r="Z157" i="2"/>
  <c r="Y160" i="2"/>
  <c r="I164" i="2"/>
  <c r="J164" i="2"/>
  <c r="J167" i="2"/>
  <c r="I167" i="2"/>
  <c r="U175" i="2"/>
  <c r="U184" i="2"/>
  <c r="Z192" i="2"/>
  <c r="J197" i="2"/>
  <c r="I197" i="2"/>
  <c r="I464" i="2" s="1"/>
  <c r="G503" i="2"/>
  <c r="J212" i="2"/>
  <c r="J503" i="2" s="1"/>
  <c r="I212" i="2"/>
  <c r="I503" i="2" s="1"/>
  <c r="P447" i="2"/>
  <c r="Y220" i="2"/>
  <c r="Y447" i="2" s="1"/>
  <c r="V220" i="2"/>
  <c r="F9" i="3"/>
  <c r="I217" i="2"/>
  <c r="V85" i="2"/>
  <c r="U88" i="2"/>
  <c r="Y90" i="2"/>
  <c r="Y517" i="2" s="1"/>
  <c r="T521" i="2"/>
  <c r="Z92" i="2"/>
  <c r="U97" i="2"/>
  <c r="Z98" i="2"/>
  <c r="G522" i="2"/>
  <c r="R522" i="2"/>
  <c r="X100" i="2"/>
  <c r="X522" i="2" s="1"/>
  <c r="V102" i="2"/>
  <c r="U103" i="2"/>
  <c r="J104" i="2"/>
  <c r="T532" i="2"/>
  <c r="Z104" i="2"/>
  <c r="R109" i="2"/>
  <c r="R108" i="2" s="1"/>
  <c r="BO108" i="2"/>
  <c r="U111" i="2"/>
  <c r="BN108" i="2"/>
  <c r="G529" i="2"/>
  <c r="R529" i="2"/>
  <c r="X113" i="2"/>
  <c r="X529" i="2" s="1"/>
  <c r="O526" i="2"/>
  <c r="U116" i="2"/>
  <c r="Z117" i="2"/>
  <c r="Z526" i="2" s="1"/>
  <c r="Q531" i="2"/>
  <c r="W120" i="2"/>
  <c r="U122" i="2"/>
  <c r="Z123" i="2"/>
  <c r="X125" i="2"/>
  <c r="X533" i="2" s="1"/>
  <c r="W126" i="2"/>
  <c r="W127" i="2"/>
  <c r="Q133" i="2"/>
  <c r="Z133" i="2" s="1"/>
  <c r="G475" i="2"/>
  <c r="J137" i="2"/>
  <c r="J475" i="2" s="1"/>
  <c r="U138" i="2"/>
  <c r="V140" i="2"/>
  <c r="I148" i="2"/>
  <c r="J148" i="2"/>
  <c r="I170" i="2"/>
  <c r="J170" i="2"/>
  <c r="Q513" i="2"/>
  <c r="Z183" i="2"/>
  <c r="Z513" i="2" s="1"/>
  <c r="BO513" i="2"/>
  <c r="Z188" i="2"/>
  <c r="Q186" i="2"/>
  <c r="BO186" i="2"/>
  <c r="G463" i="2"/>
  <c r="J191" i="2"/>
  <c r="I191" i="2"/>
  <c r="I463" i="2" s="1"/>
  <c r="V198" i="2"/>
  <c r="O477" i="2"/>
  <c r="X199" i="2"/>
  <c r="X477" i="2" s="1"/>
  <c r="U199" i="2"/>
  <c r="V111" i="2"/>
  <c r="I529" i="2"/>
  <c r="Y529" i="2"/>
  <c r="V116" i="2"/>
  <c r="BO526" i="2"/>
  <c r="U117" i="2"/>
  <c r="G531" i="2"/>
  <c r="R531" i="2"/>
  <c r="X531" i="2"/>
  <c r="U123" i="2"/>
  <c r="F6" i="3"/>
  <c r="I131" i="2"/>
  <c r="U134" i="2"/>
  <c r="Z136" i="2"/>
  <c r="P509" i="2"/>
  <c r="Y139" i="2"/>
  <c r="Y509" i="2" s="1"/>
  <c r="W509" i="2"/>
  <c r="BR509" i="2"/>
  <c r="G512" i="2"/>
  <c r="I141" i="2"/>
  <c r="I512" i="2" s="1"/>
  <c r="U143" i="2"/>
  <c r="G518" i="2"/>
  <c r="I146" i="2"/>
  <c r="J146" i="2"/>
  <c r="U170" i="2"/>
  <c r="W171" i="2"/>
  <c r="J173" i="2"/>
  <c r="I173" i="2"/>
  <c r="J178" i="2"/>
  <c r="I178" i="2"/>
  <c r="I510" i="2" s="1"/>
  <c r="X187" i="2"/>
  <c r="O186" i="2"/>
  <c r="U209" i="2"/>
  <c r="W86" i="2"/>
  <c r="W88" i="2"/>
  <c r="V89" i="2"/>
  <c r="U90" i="2"/>
  <c r="P521" i="2"/>
  <c r="V92" i="2"/>
  <c r="U93" i="2"/>
  <c r="U99" i="2"/>
  <c r="J100" i="2"/>
  <c r="J522" i="2" s="1"/>
  <c r="T522" i="2"/>
  <c r="W103" i="2"/>
  <c r="P532" i="2"/>
  <c r="V104" i="2"/>
  <c r="U105" i="2"/>
  <c r="W111" i="2"/>
  <c r="W108" i="2" s="1"/>
  <c r="U112" i="2"/>
  <c r="J113" i="2"/>
  <c r="J529" i="2" s="1"/>
  <c r="T529" i="2"/>
  <c r="Q526" i="2"/>
  <c r="W116" i="2"/>
  <c r="U118" i="2"/>
  <c r="I120" i="2"/>
  <c r="I531" i="2" s="1"/>
  <c r="S531" i="2"/>
  <c r="U124" i="2"/>
  <c r="J125" i="2"/>
  <c r="J533" i="2" s="1"/>
  <c r="I126" i="2"/>
  <c r="I535" i="2" s="1"/>
  <c r="T133" i="2"/>
  <c r="P133" i="2"/>
  <c r="Y133" i="2" s="1"/>
  <c r="V134" i="2"/>
  <c r="R465" i="2"/>
  <c r="V137" i="2"/>
  <c r="Z138" i="2"/>
  <c r="J141" i="2"/>
  <c r="X143" i="2"/>
  <c r="G451" i="2"/>
  <c r="J145" i="2"/>
  <c r="U146" i="2"/>
  <c r="G147" i="2"/>
  <c r="W148" i="2"/>
  <c r="J153" i="2"/>
  <c r="J500" i="2" s="1"/>
  <c r="G151" i="2"/>
  <c r="I153" i="2"/>
  <c r="W157" i="2"/>
  <c r="J161" i="2"/>
  <c r="G159" i="2"/>
  <c r="I161" i="2"/>
  <c r="R187" i="2"/>
  <c r="AG186" i="2"/>
  <c r="W192" i="2"/>
  <c r="V193" i="2"/>
  <c r="U194" i="2"/>
  <c r="Q503" i="2"/>
  <c r="Z212" i="2"/>
  <c r="Z503" i="2" s="1"/>
  <c r="Z214" i="2"/>
  <c r="W478" i="2"/>
  <c r="BR478" i="2"/>
  <c r="Q465" i="2"/>
  <c r="W135" i="2"/>
  <c r="U137" i="2"/>
  <c r="I139" i="2"/>
  <c r="I509" i="2" s="1"/>
  <c r="R510" i="2"/>
  <c r="W141" i="2"/>
  <c r="W143" i="2"/>
  <c r="O451" i="2"/>
  <c r="U145" i="2"/>
  <c r="Y149" i="2"/>
  <c r="X150" i="2"/>
  <c r="X489" i="2" s="1"/>
  <c r="X152" i="2"/>
  <c r="W153" i="2"/>
  <c r="BR151" i="2" s="1"/>
  <c r="U155" i="2"/>
  <c r="Z156" i="2"/>
  <c r="Y157" i="2"/>
  <c r="X158" i="2"/>
  <c r="X160" i="2"/>
  <c r="W161" i="2"/>
  <c r="U163" i="2"/>
  <c r="Z164" i="2"/>
  <c r="Y165" i="2"/>
  <c r="X166" i="2"/>
  <c r="W167" i="2"/>
  <c r="U169" i="2"/>
  <c r="Z170" i="2"/>
  <c r="Y171" i="2"/>
  <c r="X172" i="2"/>
  <c r="W173" i="2"/>
  <c r="Z175" i="2"/>
  <c r="Y176" i="2"/>
  <c r="Y475" i="2" s="1"/>
  <c r="X177" i="2"/>
  <c r="W178" i="2"/>
  <c r="V179" i="2"/>
  <c r="U180" i="2"/>
  <c r="J181" i="2"/>
  <c r="Z181" i="2"/>
  <c r="Z512" i="2" s="1"/>
  <c r="Y182" i="2"/>
  <c r="V183" i="2"/>
  <c r="J184" i="2"/>
  <c r="Z184" i="2"/>
  <c r="Z514" i="2" s="1"/>
  <c r="J187" i="2"/>
  <c r="Z187" i="2"/>
  <c r="J189" i="2"/>
  <c r="Z189" i="2"/>
  <c r="Z454" i="2" s="1"/>
  <c r="G190" i="2"/>
  <c r="X190" i="2"/>
  <c r="X461" i="2" s="1"/>
  <c r="Q463" i="2"/>
  <c r="W191" i="2"/>
  <c r="U193" i="2"/>
  <c r="J194" i="2"/>
  <c r="Z194" i="2"/>
  <c r="Y195" i="2"/>
  <c r="Y463" i="2" s="1"/>
  <c r="X196" i="2"/>
  <c r="W197" i="2"/>
  <c r="U198" i="2"/>
  <c r="J199" i="2"/>
  <c r="J477" i="2" s="1"/>
  <c r="Z199" i="2"/>
  <c r="Y200" i="2"/>
  <c r="Y480" i="2" s="1"/>
  <c r="X201" i="2"/>
  <c r="W202" i="2"/>
  <c r="U203" i="2"/>
  <c r="J204" i="2"/>
  <c r="Z204" i="2"/>
  <c r="Y205" i="2"/>
  <c r="Y484" i="2" s="1"/>
  <c r="W206" i="2"/>
  <c r="U208" i="2"/>
  <c r="J209" i="2"/>
  <c r="J497" i="2" s="1"/>
  <c r="Z209" i="2"/>
  <c r="Z497" i="2" s="1"/>
  <c r="Y210" i="2"/>
  <c r="X211" i="2"/>
  <c r="X502" i="2" s="1"/>
  <c r="V212" i="2"/>
  <c r="U216" i="2"/>
  <c r="V218" i="2"/>
  <c r="U219" i="2"/>
  <c r="Q223" i="2"/>
  <c r="P223" i="2"/>
  <c r="P478" i="2"/>
  <c r="Y227" i="2"/>
  <c r="Y478" i="2" s="1"/>
  <c r="U228" i="2"/>
  <c r="Z232" i="2"/>
  <c r="Z501" i="2" s="1"/>
  <c r="BO501" i="2"/>
  <c r="U233" i="2"/>
  <c r="AM222" i="2"/>
  <c r="R243" i="2"/>
  <c r="Y247" i="2"/>
  <c r="Y457" i="2" s="1"/>
  <c r="P243" i="2"/>
  <c r="Y243" i="2" s="1"/>
  <c r="AK457" i="2"/>
  <c r="AK243" i="2"/>
  <c r="S247" i="2"/>
  <c r="S457" i="2" s="1"/>
  <c r="U255" i="2"/>
  <c r="BT488" i="2"/>
  <c r="X291" i="2"/>
  <c r="U291" i="2"/>
  <c r="J309" i="2"/>
  <c r="G307" i="2"/>
  <c r="I309" i="2"/>
  <c r="AZ320" i="2"/>
  <c r="AZ3" i="2" s="1"/>
  <c r="AZ443" i="2" s="1"/>
  <c r="G459" i="2"/>
  <c r="J225" i="2"/>
  <c r="J459" i="2" s="1"/>
  <c r="Q478" i="2"/>
  <c r="Z227" i="2"/>
  <c r="Z478" i="2" s="1"/>
  <c r="BO478" i="2"/>
  <c r="V228" i="2"/>
  <c r="J234" i="2"/>
  <c r="I234" i="2"/>
  <c r="N446" i="2"/>
  <c r="N444" i="2" s="1"/>
  <c r="N234" i="2"/>
  <c r="Y237" i="2"/>
  <c r="Y446" i="2" s="1"/>
  <c r="P234" i="2"/>
  <c r="Y234" i="2" s="1"/>
  <c r="Z242" i="2"/>
  <c r="G505" i="2"/>
  <c r="J268" i="2"/>
  <c r="J505" i="2" s="1"/>
  <c r="I268" i="2"/>
  <c r="I505" i="2" s="1"/>
  <c r="I290" i="2"/>
  <c r="J290" i="2"/>
  <c r="V292" i="2"/>
  <c r="Y292" i="2"/>
  <c r="P446" i="2"/>
  <c r="V130" i="2"/>
  <c r="BT130" i="2" s="1"/>
  <c r="S465" i="2"/>
  <c r="X136" i="2"/>
  <c r="X473" i="2" s="1"/>
  <c r="Q475" i="2"/>
  <c r="W137" i="2"/>
  <c r="U139" i="2"/>
  <c r="J140" i="2"/>
  <c r="J510" i="2" s="1"/>
  <c r="Z140" i="2"/>
  <c r="Z510" i="2" s="1"/>
  <c r="S512" i="2"/>
  <c r="Y143" i="2"/>
  <c r="Y445" i="2" s="1"/>
  <c r="X144" i="2"/>
  <c r="X464" i="2" s="1"/>
  <c r="W145" i="2"/>
  <c r="V146" i="2"/>
  <c r="U149" i="2"/>
  <c r="Z150" i="2"/>
  <c r="Z152" i="2"/>
  <c r="Y153" i="2"/>
  <c r="X154" i="2"/>
  <c r="BO151" i="2"/>
  <c r="U157" i="2"/>
  <c r="Z158" i="2"/>
  <c r="AJ159" i="2"/>
  <c r="AJ107" i="2" s="1"/>
  <c r="Z160" i="2"/>
  <c r="Z465" i="2" s="1"/>
  <c r="Y161" i="2"/>
  <c r="Y465" i="2" s="1"/>
  <c r="X162" i="2"/>
  <c r="BO159" i="2"/>
  <c r="U165" i="2"/>
  <c r="Z166" i="2"/>
  <c r="Y167" i="2"/>
  <c r="X168" i="2"/>
  <c r="U171" i="2"/>
  <c r="Z172" i="2"/>
  <c r="Y173" i="2"/>
  <c r="X174" i="2"/>
  <c r="U176" i="2"/>
  <c r="Z177" i="2"/>
  <c r="Y178" i="2"/>
  <c r="Y510" i="2" s="1"/>
  <c r="X179" i="2"/>
  <c r="X511" i="2" s="1"/>
  <c r="O182" i="2"/>
  <c r="X183" i="2"/>
  <c r="X513" i="2" s="1"/>
  <c r="BO514" i="2"/>
  <c r="AM186" i="2"/>
  <c r="AM185" i="2" s="1"/>
  <c r="R188" i="2"/>
  <c r="R453" i="2" s="1"/>
  <c r="X188" i="2"/>
  <c r="BO454" i="2"/>
  <c r="Z190" i="2"/>
  <c r="Z461" i="2" s="1"/>
  <c r="S463" i="2"/>
  <c r="X192" i="2"/>
  <c r="X463" i="2" s="1"/>
  <c r="U195" i="2"/>
  <c r="Z196" i="2"/>
  <c r="Y197" i="2"/>
  <c r="Y464" i="2" s="1"/>
  <c r="V199" i="2"/>
  <c r="BO477" i="2"/>
  <c r="U200" i="2"/>
  <c r="Z201" i="2"/>
  <c r="Z449" i="2" s="1"/>
  <c r="Y202" i="2"/>
  <c r="Y450" i="2" s="1"/>
  <c r="BO451" i="2"/>
  <c r="Y206" i="2"/>
  <c r="Y489" i="2" s="1"/>
  <c r="X207" i="2"/>
  <c r="BO497" i="2"/>
  <c r="U210" i="2"/>
  <c r="J211" i="2"/>
  <c r="J502" i="2" s="1"/>
  <c r="Z211" i="2"/>
  <c r="Z502" i="2" s="1"/>
  <c r="R212" i="2"/>
  <c r="R503" i="2" s="1"/>
  <c r="X212" i="2"/>
  <c r="X503" i="2" s="1"/>
  <c r="BR523" i="2"/>
  <c r="Q217" i="2"/>
  <c r="Z217" i="2" s="1"/>
  <c r="BO217" i="2"/>
  <c r="J221" i="2"/>
  <c r="G223" i="2"/>
  <c r="I225" i="2"/>
  <c r="I459" i="2" s="1"/>
  <c r="G460" i="2"/>
  <c r="J226" i="2"/>
  <c r="J460" i="2" s="1"/>
  <c r="I226" i="2"/>
  <c r="I460" i="2" s="1"/>
  <c r="G243" i="2"/>
  <c r="V249" i="2"/>
  <c r="V250" i="2"/>
  <c r="Y250" i="2"/>
  <c r="V254" i="2"/>
  <c r="Z265" i="2"/>
  <c r="AQ494" i="2"/>
  <c r="S266" i="2"/>
  <c r="W281" i="2"/>
  <c r="Z289" i="2"/>
  <c r="W289" i="2"/>
  <c r="U150" i="2"/>
  <c r="U152" i="2"/>
  <c r="U158" i="2"/>
  <c r="U160" i="2"/>
  <c r="U166" i="2"/>
  <c r="U172" i="2"/>
  <c r="BO475" i="2"/>
  <c r="U177" i="2"/>
  <c r="P186" i="2"/>
  <c r="W187" i="2"/>
  <c r="U190" i="2"/>
  <c r="T463" i="2"/>
  <c r="Z463" i="2"/>
  <c r="U196" i="2"/>
  <c r="W199" i="2"/>
  <c r="V200" i="2"/>
  <c r="U201" i="2"/>
  <c r="U211" i="2"/>
  <c r="V215" i="2"/>
  <c r="S223" i="2"/>
  <c r="W460" i="2"/>
  <c r="BR460" i="2"/>
  <c r="Z248" i="2"/>
  <c r="W256" i="2"/>
  <c r="Z257" i="2"/>
  <c r="Z484" i="2" s="1"/>
  <c r="U258" i="2"/>
  <c r="J261" i="2"/>
  <c r="I261" i="2"/>
  <c r="Z269" i="2"/>
  <c r="U270" i="2"/>
  <c r="J273" i="2"/>
  <c r="I273" i="2"/>
  <c r="I288" i="2"/>
  <c r="J288" i="2"/>
  <c r="X332" i="2"/>
  <c r="J332" i="2"/>
  <c r="U332" i="2"/>
  <c r="U173" i="2"/>
  <c r="U178" i="2"/>
  <c r="W182" i="2"/>
  <c r="V190" i="2"/>
  <c r="O463" i="2"/>
  <c r="U191" i="2"/>
  <c r="U197" i="2"/>
  <c r="W200" i="2"/>
  <c r="U202" i="2"/>
  <c r="W205" i="2"/>
  <c r="U206" i="2"/>
  <c r="V211" i="2"/>
  <c r="I218" i="2"/>
  <c r="J218" i="2"/>
  <c r="U221" i="2"/>
  <c r="X229" i="2"/>
  <c r="U229" i="2"/>
  <c r="G493" i="2"/>
  <c r="J231" i="2"/>
  <c r="I231" i="2"/>
  <c r="I493" i="2" s="1"/>
  <c r="U238" i="2"/>
  <c r="J246" i="2"/>
  <c r="J457" i="2" s="1"/>
  <c r="I246" i="2"/>
  <c r="J251" i="2"/>
  <c r="I251" i="2"/>
  <c r="V277" i="2"/>
  <c r="Y277" i="2"/>
  <c r="P465" i="2"/>
  <c r="V135" i="2"/>
  <c r="BO465" i="2"/>
  <c r="U136" i="2"/>
  <c r="T475" i="2"/>
  <c r="Z475" i="2"/>
  <c r="X509" i="2"/>
  <c r="W140" i="2"/>
  <c r="P512" i="2"/>
  <c r="V141" i="2"/>
  <c r="BO512" i="2"/>
  <c r="U144" i="2"/>
  <c r="U154" i="2"/>
  <c r="U162" i="2"/>
  <c r="U168" i="2"/>
  <c r="U174" i="2"/>
  <c r="U179" i="2"/>
  <c r="R182" i="2"/>
  <c r="R159" i="2" s="1"/>
  <c r="U183" i="2"/>
  <c r="W190" i="2"/>
  <c r="P463" i="2"/>
  <c r="V191" i="2"/>
  <c r="BO463" i="2"/>
  <c r="U192" i="2"/>
  <c r="I199" i="2"/>
  <c r="U207" i="2"/>
  <c r="W211" i="2"/>
  <c r="U212" i="2"/>
  <c r="Q523" i="2"/>
  <c r="Z215" i="2"/>
  <c r="Y215" i="2"/>
  <c r="Y523" i="2" s="1"/>
  <c r="I216" i="2"/>
  <c r="I532" i="2" s="1"/>
  <c r="J216" i="2"/>
  <c r="O217" i="2"/>
  <c r="X217" i="2" s="1"/>
  <c r="U218" i="2"/>
  <c r="J219" i="2"/>
  <c r="N222" i="2"/>
  <c r="N185" i="2" s="1"/>
  <c r="V224" i="2"/>
  <c r="Q460" i="2"/>
  <c r="Z226" i="2"/>
  <c r="Z460" i="2" s="1"/>
  <c r="BO460" i="2"/>
  <c r="V227" i="2"/>
  <c r="Z236" i="2"/>
  <c r="J241" i="2"/>
  <c r="I241" i="2"/>
  <c r="I447" i="2" s="1"/>
  <c r="W242" i="2"/>
  <c r="O243" i="2"/>
  <c r="X243" i="2" s="1"/>
  <c r="Z244" i="2"/>
  <c r="Z455" i="2" s="1"/>
  <c r="BO455" i="2"/>
  <c r="AR455" i="2"/>
  <c r="T244" i="2"/>
  <c r="AR243" i="2"/>
  <c r="AR222" i="2" s="1"/>
  <c r="AR185" i="2" s="1"/>
  <c r="AR3" i="2" s="1"/>
  <c r="V251" i="2"/>
  <c r="Y251" i="2"/>
  <c r="J257" i="2"/>
  <c r="I257" i="2"/>
  <c r="P488" i="2"/>
  <c r="Y262" i="2"/>
  <c r="Y488" i="2" s="1"/>
  <c r="BN488" i="2"/>
  <c r="Z274" i="2"/>
  <c r="Z276" i="2"/>
  <c r="Z278" i="2"/>
  <c r="W283" i="2"/>
  <c r="S293" i="2"/>
  <c r="P293" i="2"/>
  <c r="Z302" i="2"/>
  <c r="Q301" i="2"/>
  <c r="Q294" i="2" s="1"/>
  <c r="W302" i="2"/>
  <c r="V214" i="2"/>
  <c r="U215" i="2"/>
  <c r="G447" i="2"/>
  <c r="R447" i="2"/>
  <c r="W221" i="2"/>
  <c r="W225" i="2"/>
  <c r="V226" i="2"/>
  <c r="U227" i="2"/>
  <c r="J228" i="2"/>
  <c r="J484" i="2" s="1"/>
  <c r="W231" i="2"/>
  <c r="V232" i="2"/>
  <c r="J235" i="2"/>
  <c r="J236" i="2"/>
  <c r="U237" i="2"/>
  <c r="J238" i="2"/>
  <c r="J447" i="2" s="1"/>
  <c r="W241" i="2"/>
  <c r="V242" i="2"/>
  <c r="V244" i="2"/>
  <c r="Q246" i="2"/>
  <c r="U247" i="2"/>
  <c r="V248" i="2"/>
  <c r="U249" i="2"/>
  <c r="S250" i="2"/>
  <c r="W251" i="2"/>
  <c r="U254" i="2"/>
  <c r="J255" i="2"/>
  <c r="V257" i="2"/>
  <c r="Z258" i="2"/>
  <c r="W261" i="2"/>
  <c r="U262" i="2"/>
  <c r="V265" i="2"/>
  <c r="U266" i="2"/>
  <c r="W268" i="2"/>
  <c r="V269" i="2"/>
  <c r="Z270" i="2"/>
  <c r="W273" i="2"/>
  <c r="V274" i="2"/>
  <c r="I7" i="3"/>
  <c r="C7" i="3"/>
  <c r="V276" i="2"/>
  <c r="AK483" i="2"/>
  <c r="S277" i="2"/>
  <c r="V278" i="2"/>
  <c r="U279" i="2"/>
  <c r="X281" i="2"/>
  <c r="X483" i="2" s="1"/>
  <c r="X283" i="2"/>
  <c r="S307" i="2"/>
  <c r="S294" i="2" s="1"/>
  <c r="Z310" i="2"/>
  <c r="O525" i="2"/>
  <c r="X314" i="2"/>
  <c r="X525" i="2" s="1"/>
  <c r="O313" i="2"/>
  <c r="X313" i="2" s="1"/>
  <c r="U314" i="2"/>
  <c r="T508" i="2"/>
  <c r="T313" i="2"/>
  <c r="Y322" i="2"/>
  <c r="R329" i="2"/>
  <c r="S339" i="2"/>
  <c r="V341" i="2"/>
  <c r="P340" i="2"/>
  <c r="K456" i="2"/>
  <c r="K365" i="2"/>
  <c r="U372" i="2"/>
  <c r="V233" i="2"/>
  <c r="I5" i="3"/>
  <c r="C6" i="3"/>
  <c r="U235" i="2"/>
  <c r="U236" i="2"/>
  <c r="W237" i="2"/>
  <c r="V238" i="2"/>
  <c r="U239" i="2"/>
  <c r="W247" i="2"/>
  <c r="W249" i="2"/>
  <c r="U250" i="2"/>
  <c r="U252" i="2"/>
  <c r="W254" i="2"/>
  <c r="V255" i="2"/>
  <c r="U256" i="2"/>
  <c r="V258" i="2"/>
  <c r="U259" i="2"/>
  <c r="W262" i="2"/>
  <c r="BO488" i="2"/>
  <c r="U263" i="2"/>
  <c r="W266" i="2"/>
  <c r="V270" i="2"/>
  <c r="U271" i="2"/>
  <c r="G483" i="2"/>
  <c r="U277" i="2"/>
  <c r="W279" i="2"/>
  <c r="P281" i="2"/>
  <c r="S281" i="2"/>
  <c r="S283" i="2"/>
  <c r="P283" i="2"/>
  <c r="U287" i="2"/>
  <c r="U290" i="2"/>
  <c r="J300" i="2"/>
  <c r="I300" i="2"/>
  <c r="BU307" i="2"/>
  <c r="BP307" i="2"/>
  <c r="U312" i="2"/>
  <c r="BN525" i="2"/>
  <c r="J319" i="2"/>
  <c r="I319" i="2"/>
  <c r="G316" i="2"/>
  <c r="AL320" i="2"/>
  <c r="AL3" i="2" s="1"/>
  <c r="AL443" i="2" s="1"/>
  <c r="BD320" i="2"/>
  <c r="BD3" i="2" s="1"/>
  <c r="F320" i="2"/>
  <c r="F427" i="2" s="1"/>
  <c r="Z328" i="2"/>
  <c r="W328" i="2"/>
  <c r="Z343" i="2"/>
  <c r="W343" i="2"/>
  <c r="Y369" i="2"/>
  <c r="V369" i="2"/>
  <c r="X215" i="2"/>
  <c r="O447" i="2"/>
  <c r="U220" i="2"/>
  <c r="BN217" i="2"/>
  <c r="Z221" i="2"/>
  <c r="U224" i="2"/>
  <c r="Z225" i="2"/>
  <c r="Z459" i="2" s="1"/>
  <c r="Y226" i="2"/>
  <c r="Y460" i="2" s="1"/>
  <c r="X227" i="2"/>
  <c r="X478" i="2" s="1"/>
  <c r="U230" i="2"/>
  <c r="Z231" i="2"/>
  <c r="Z493" i="2" s="1"/>
  <c r="I232" i="2"/>
  <c r="O234" i="2"/>
  <c r="X234" i="2" s="1"/>
  <c r="I237" i="2"/>
  <c r="I446" i="2" s="1"/>
  <c r="BO447" i="2"/>
  <c r="U240" i="2"/>
  <c r="Z241" i="2"/>
  <c r="Z447" i="2" s="1"/>
  <c r="I242" i="2"/>
  <c r="AO243" i="2"/>
  <c r="I244" i="2"/>
  <c r="S244" i="2"/>
  <c r="S243" i="2" s="1"/>
  <c r="U245" i="2"/>
  <c r="T246" i="2"/>
  <c r="T457" i="2" s="1"/>
  <c r="AQ457" i="2"/>
  <c r="I248" i="2"/>
  <c r="W258" i="2"/>
  <c r="U260" i="2"/>
  <c r="Z261" i="2"/>
  <c r="I262" i="2"/>
  <c r="I488" i="2" s="1"/>
  <c r="X262" i="2"/>
  <c r="X488" i="2" s="1"/>
  <c r="I265" i="2"/>
  <c r="U267" i="2"/>
  <c r="Z268" i="2"/>
  <c r="Z505" i="2" s="1"/>
  <c r="I269" i="2"/>
  <c r="W270" i="2"/>
  <c r="V271" i="2"/>
  <c r="BO524" i="2"/>
  <c r="U272" i="2"/>
  <c r="Z273" i="2"/>
  <c r="I274" i="2"/>
  <c r="I276" i="2"/>
  <c r="S276" i="2"/>
  <c r="Y276" i="2"/>
  <c r="AQ483" i="2"/>
  <c r="I278" i="2"/>
  <c r="I280" i="2"/>
  <c r="Z285" i="2"/>
  <c r="W286" i="2"/>
  <c r="V290" i="2"/>
  <c r="Z291" i="2"/>
  <c r="AO483" i="2"/>
  <c r="Q292" i="2"/>
  <c r="G295" i="2"/>
  <c r="AC294" i="2"/>
  <c r="AC185" i="2" s="1"/>
  <c r="AC3" i="2" s="1"/>
  <c r="AC443" i="2" s="1"/>
  <c r="AI294" i="2"/>
  <c r="AO294" i="2"/>
  <c r="AU294" i="2"/>
  <c r="AU185" i="2" s="1"/>
  <c r="AU3" i="2" s="1"/>
  <c r="AU443" i="2" s="1"/>
  <c r="BA294" i="2"/>
  <c r="BA185" i="2" s="1"/>
  <c r="BA3" i="2" s="1"/>
  <c r="BA443" i="2" s="1"/>
  <c r="BG294" i="2"/>
  <c r="BG185" i="2" s="1"/>
  <c r="BG3" i="2" s="1"/>
  <c r="BG443" i="2" s="1"/>
  <c r="BM294" i="2"/>
  <c r="BM185" i="2" s="1"/>
  <c r="X296" i="2"/>
  <c r="O295" i="2"/>
  <c r="O294" i="2" s="1"/>
  <c r="U296" i="2"/>
  <c r="W303" i="2"/>
  <c r="U304" i="2"/>
  <c r="BW307" i="2"/>
  <c r="O307" i="2"/>
  <c r="J310" i="2"/>
  <c r="I310" i="2"/>
  <c r="V312" i="2"/>
  <c r="AS321" i="2"/>
  <c r="AS320" i="2" s="1"/>
  <c r="AS3" i="2" s="1"/>
  <c r="AS443" i="2" s="1"/>
  <c r="AY321" i="2"/>
  <c r="AY320" i="2" s="1"/>
  <c r="AY3" i="2" s="1"/>
  <c r="AY443" i="2" s="1"/>
  <c r="BE321" i="2"/>
  <c r="BE320" i="2" s="1"/>
  <c r="BE3" i="2" s="1"/>
  <c r="BE443" i="2" s="1"/>
  <c r="BK321" i="2"/>
  <c r="G520" i="2"/>
  <c r="J324" i="2"/>
  <c r="I324" i="2"/>
  <c r="I520" i="2" s="1"/>
  <c r="G322" i="2"/>
  <c r="V325" i="2"/>
  <c r="X347" i="2"/>
  <c r="U347" i="2"/>
  <c r="Z361" i="2"/>
  <c r="BO492" i="2"/>
  <c r="W361" i="2"/>
  <c r="U225" i="2"/>
  <c r="U231" i="2"/>
  <c r="Q235" i="2"/>
  <c r="W235" i="2" s="1"/>
  <c r="AO446" i="2"/>
  <c r="U241" i="2"/>
  <c r="BN243" i="2"/>
  <c r="J244" i="2"/>
  <c r="U246" i="2"/>
  <c r="W250" i="2"/>
  <c r="U261" i="2"/>
  <c r="J262" i="2"/>
  <c r="J488" i="2" s="1"/>
  <c r="U268" i="2"/>
  <c r="W271" i="2"/>
  <c r="U273" i="2"/>
  <c r="R275" i="2"/>
  <c r="R222" i="2" s="1"/>
  <c r="J276" i="2"/>
  <c r="T483" i="2"/>
  <c r="W277" i="2"/>
  <c r="X290" i="2"/>
  <c r="I293" i="2"/>
  <c r="J293" i="2"/>
  <c r="T294" i="2"/>
  <c r="Y296" i="2"/>
  <c r="P295" i="2"/>
  <c r="V296" i="2"/>
  <c r="G301" i="2"/>
  <c r="J302" i="2"/>
  <c r="I302" i="2"/>
  <c r="V304" i="2"/>
  <c r="BO307" i="2"/>
  <c r="J313" i="2"/>
  <c r="I313" i="2"/>
  <c r="S321" i="2"/>
  <c r="X353" i="2"/>
  <c r="J353" i="2"/>
  <c r="U353" i="2"/>
  <c r="Z357" i="2"/>
  <c r="Q350" i="2"/>
  <c r="Z350" i="2" s="1"/>
  <c r="W357" i="2"/>
  <c r="U214" i="2"/>
  <c r="J215" i="2"/>
  <c r="J523" i="2" s="1"/>
  <c r="Q447" i="2"/>
  <c r="W220" i="2"/>
  <c r="O223" i="2"/>
  <c r="V225" i="2"/>
  <c r="BO459" i="2"/>
  <c r="U226" i="2"/>
  <c r="J227" i="2"/>
  <c r="J478" i="2" s="1"/>
  <c r="V231" i="2"/>
  <c r="BO493" i="2"/>
  <c r="U232" i="2"/>
  <c r="AI234" i="2"/>
  <c r="AO234" i="2"/>
  <c r="AO222" i="2" s="1"/>
  <c r="AO185" i="2" s="1"/>
  <c r="AO3" i="2" s="1"/>
  <c r="AR444" i="2"/>
  <c r="U242" i="2"/>
  <c r="AQ243" i="2"/>
  <c r="AQ222" i="2" s="1"/>
  <c r="AQ185" i="2" s="1"/>
  <c r="AQ3" i="2" s="1"/>
  <c r="Z247" i="2"/>
  <c r="U248" i="2"/>
  <c r="U257" i="2"/>
  <c r="T262" i="2"/>
  <c r="T488" i="2" s="1"/>
  <c r="Z262" i="2"/>
  <c r="Z488" i="2" s="1"/>
  <c r="W264" i="2"/>
  <c r="U265" i="2"/>
  <c r="V268" i="2"/>
  <c r="BO505" i="2"/>
  <c r="U269" i="2"/>
  <c r="X271" i="2"/>
  <c r="X524" i="2" s="1"/>
  <c r="U274" i="2"/>
  <c r="G275" i="2"/>
  <c r="AK275" i="2"/>
  <c r="AQ275" i="2"/>
  <c r="O483" i="2"/>
  <c r="U276" i="2"/>
  <c r="U278" i="2"/>
  <c r="J281" i="2"/>
  <c r="J283" i="2"/>
  <c r="J285" i="2"/>
  <c r="BN295" i="2"/>
  <c r="U297" i="2"/>
  <c r="Z300" i="2"/>
  <c r="U305" i="2"/>
  <c r="BL320" i="2"/>
  <c r="AU320" i="2"/>
  <c r="T321" i="2"/>
  <c r="BM320" i="2"/>
  <c r="T320" i="2" s="1"/>
  <c r="BU322" i="2"/>
  <c r="BP322" i="2"/>
  <c r="AM322" i="2"/>
  <c r="O325" i="2"/>
  <c r="U325" i="2" s="1"/>
  <c r="X327" i="2"/>
  <c r="X451" i="2" s="1"/>
  <c r="U327" i="2"/>
  <c r="X338" i="2"/>
  <c r="J338" i="2"/>
  <c r="U338" i="2"/>
  <c r="Z349" i="2"/>
  <c r="W349" i="2"/>
  <c r="J351" i="2"/>
  <c r="I351" i="2"/>
  <c r="G350" i="2"/>
  <c r="Z360" i="2"/>
  <c r="Z452" i="2" s="1"/>
  <c r="Q452" i="2"/>
  <c r="BO452" i="2"/>
  <c r="W360" i="2"/>
  <c r="Z370" i="2"/>
  <c r="W370" i="2"/>
  <c r="Z396" i="2"/>
  <c r="W396" i="2"/>
  <c r="Z280" i="2"/>
  <c r="W282" i="2"/>
  <c r="Z284" i="2"/>
  <c r="Y285" i="2"/>
  <c r="X286" i="2"/>
  <c r="W287" i="2"/>
  <c r="V288" i="2"/>
  <c r="U289" i="2"/>
  <c r="Z290" i="2"/>
  <c r="Y291" i="2"/>
  <c r="X292" i="2"/>
  <c r="Z293" i="2"/>
  <c r="J296" i="2"/>
  <c r="Z296" i="2"/>
  <c r="Z295" i="2" s="1"/>
  <c r="Y297" i="2"/>
  <c r="X298" i="2"/>
  <c r="W299" i="2"/>
  <c r="V300" i="2"/>
  <c r="V302" i="2"/>
  <c r="U303" i="2"/>
  <c r="J304" i="2"/>
  <c r="Z304" i="2"/>
  <c r="Y305" i="2"/>
  <c r="Y301" i="2" s="1"/>
  <c r="X306" i="2"/>
  <c r="X518" i="2" s="1"/>
  <c r="P307" i="2"/>
  <c r="X308" i="2"/>
  <c r="X307" i="2" s="1"/>
  <c r="W309" i="2"/>
  <c r="BR307" i="2" s="1"/>
  <c r="V310" i="2"/>
  <c r="U311" i="2"/>
  <c r="J312" i="2"/>
  <c r="Z312" i="2"/>
  <c r="Z307" i="2" s="1"/>
  <c r="R313" i="2"/>
  <c r="J314" i="2"/>
  <c r="J525" i="2" s="1"/>
  <c r="I315" i="2"/>
  <c r="I508" i="2" s="1"/>
  <c r="Q316" i="2"/>
  <c r="Z316" i="2" s="1"/>
  <c r="W319" i="2"/>
  <c r="K322" i="2"/>
  <c r="K321" i="2" s="1"/>
  <c r="Q322" i="2"/>
  <c r="X323" i="2"/>
  <c r="X447" i="2" s="1"/>
  <c r="Q520" i="2"/>
  <c r="W324" i="2"/>
  <c r="W322" i="2" s="1"/>
  <c r="Y326" i="2"/>
  <c r="J327" i="2"/>
  <c r="G329" i="2"/>
  <c r="W330" i="2"/>
  <c r="Z331" i="2"/>
  <c r="J335" i="2"/>
  <c r="W336" i="2"/>
  <c r="Z337" i="2"/>
  <c r="K340" i="2"/>
  <c r="K339" i="2" s="1"/>
  <c r="U341" i="2"/>
  <c r="Y342" i="2"/>
  <c r="U352" i="2"/>
  <c r="W359" i="2"/>
  <c r="Z359" i="2"/>
  <c r="Z451" i="2" s="1"/>
  <c r="AM453" i="2"/>
  <c r="AM444" i="2" s="1"/>
  <c r="AM365" i="2"/>
  <c r="O456" i="2"/>
  <c r="Z378" i="2"/>
  <c r="J392" i="2"/>
  <c r="I392" i="2"/>
  <c r="I466" i="2" s="1"/>
  <c r="V314" i="2"/>
  <c r="U315" i="2"/>
  <c r="U317" i="2"/>
  <c r="W325" i="2"/>
  <c r="S329" i="2"/>
  <c r="U331" i="2"/>
  <c r="V332" i="2"/>
  <c r="U337" i="2"/>
  <c r="V338" i="2"/>
  <c r="Q340" i="2"/>
  <c r="Z341" i="2"/>
  <c r="U345" i="2"/>
  <c r="W348" i="2"/>
  <c r="Z348" i="2"/>
  <c r="U351" i="2"/>
  <c r="V353" i="2"/>
  <c r="J466" i="2"/>
  <c r="BN498" i="2"/>
  <c r="Z369" i="2"/>
  <c r="X372" i="2"/>
  <c r="W376" i="2"/>
  <c r="X385" i="2"/>
  <c r="U385" i="2"/>
  <c r="Z402" i="2"/>
  <c r="W402" i="2"/>
  <c r="U286" i="2"/>
  <c r="W293" i="2"/>
  <c r="U298" i="2"/>
  <c r="U306" i="2"/>
  <c r="U308" i="2"/>
  <c r="W314" i="2"/>
  <c r="V315" i="2"/>
  <c r="BO316" i="2"/>
  <c r="U318" i="2"/>
  <c r="U323" i="2"/>
  <c r="T520" i="2"/>
  <c r="Z324" i="2"/>
  <c r="Z520" i="2" s="1"/>
  <c r="I325" i="2"/>
  <c r="I328" i="2"/>
  <c r="O329" i="2"/>
  <c r="X329" i="2" s="1"/>
  <c r="V331" i="2"/>
  <c r="I333" i="2"/>
  <c r="I336" i="2"/>
  <c r="V337" i="2"/>
  <c r="G340" i="2"/>
  <c r="AP340" i="2"/>
  <c r="AP339" i="2" s="1"/>
  <c r="AP320" i="2" s="1"/>
  <c r="R341" i="2"/>
  <c r="R340" i="2" s="1"/>
  <c r="I343" i="2"/>
  <c r="W345" i="2"/>
  <c r="P350" i="2"/>
  <c r="Y350" i="2" s="1"/>
  <c r="X351" i="2"/>
  <c r="O466" i="2"/>
  <c r="X354" i="2"/>
  <c r="X466" i="2" s="1"/>
  <c r="U354" i="2"/>
  <c r="I355" i="2"/>
  <c r="J359" i="2"/>
  <c r="I359" i="2"/>
  <c r="I451" i="2" s="1"/>
  <c r="Q365" i="2"/>
  <c r="Z365" i="2" s="1"/>
  <c r="S365" i="2"/>
  <c r="I374" i="2"/>
  <c r="J374" i="2"/>
  <c r="J456" i="2" s="1"/>
  <c r="I377" i="2"/>
  <c r="J381" i="2"/>
  <c r="I410" i="2"/>
  <c r="I480" i="2" s="1"/>
  <c r="J410" i="2"/>
  <c r="J480" i="2" s="1"/>
  <c r="W297" i="2"/>
  <c r="U299" i="2"/>
  <c r="U309" i="2"/>
  <c r="P313" i="2"/>
  <c r="Y313" i="2" s="1"/>
  <c r="W315" i="2"/>
  <c r="O316" i="2"/>
  <c r="X316" i="2" s="1"/>
  <c r="V318" i="2"/>
  <c r="U319" i="2"/>
  <c r="V323" i="2"/>
  <c r="U324" i="2"/>
  <c r="BO322" i="2"/>
  <c r="P329" i="2"/>
  <c r="Y329" i="2" s="1"/>
  <c r="BO329" i="2"/>
  <c r="W331" i="2"/>
  <c r="O340" i="2"/>
  <c r="T340" i="2"/>
  <c r="O350" i="2"/>
  <c r="X350" i="2" s="1"/>
  <c r="E449" i="2"/>
  <c r="E444" i="2" s="1"/>
  <c r="G356" i="2"/>
  <c r="X362" i="2"/>
  <c r="X493" i="2" s="1"/>
  <c r="J362" i="2"/>
  <c r="U362" i="2"/>
  <c r="I368" i="2"/>
  <c r="J368" i="2"/>
  <c r="J453" i="2" s="1"/>
  <c r="X374" i="2"/>
  <c r="U374" i="2"/>
  <c r="Y375" i="2"/>
  <c r="V375" i="2"/>
  <c r="P458" i="2"/>
  <c r="Y386" i="2"/>
  <c r="Y458" i="2" s="1"/>
  <c r="G462" i="2"/>
  <c r="I390" i="2"/>
  <c r="I462" i="2" s="1"/>
  <c r="Y406" i="2"/>
  <c r="Y477" i="2" s="1"/>
  <c r="V406" i="2"/>
  <c r="J419" i="2"/>
  <c r="J499" i="2" s="1"/>
  <c r="I419" i="2"/>
  <c r="U300" i="2"/>
  <c r="U302" i="2"/>
  <c r="U310" i="2"/>
  <c r="Q313" i="2"/>
  <c r="Z313" i="2" s="1"/>
  <c r="I314" i="2"/>
  <c r="I525" i="2" s="1"/>
  <c r="Y314" i="2"/>
  <c r="Y525" i="2" s="1"/>
  <c r="X315" i="2"/>
  <c r="X508" i="2" s="1"/>
  <c r="V324" i="2"/>
  <c r="BO520" i="2"/>
  <c r="J341" i="2"/>
  <c r="U343" i="2"/>
  <c r="I344" i="2"/>
  <c r="J347" i="2"/>
  <c r="J348" i="2"/>
  <c r="R350" i="2"/>
  <c r="BO350" i="2"/>
  <c r="T350" i="2"/>
  <c r="V362" i="2"/>
  <c r="I364" i="2"/>
  <c r="AJ453" i="2"/>
  <c r="R368" i="2"/>
  <c r="O368" i="2"/>
  <c r="AJ365" i="2"/>
  <c r="AJ320" i="2" s="1"/>
  <c r="T456" i="2"/>
  <c r="J390" i="2"/>
  <c r="J462" i="2" s="1"/>
  <c r="G476" i="2"/>
  <c r="I401" i="2"/>
  <c r="J401" i="2"/>
  <c r="Y403" i="2"/>
  <c r="V403" i="2"/>
  <c r="V343" i="2"/>
  <c r="V349" i="2"/>
  <c r="W351" i="2"/>
  <c r="Z352" i="2"/>
  <c r="W356" i="2"/>
  <c r="U357" i="2"/>
  <c r="V361" i="2"/>
  <c r="P365" i="2"/>
  <c r="Y365" i="2" s="1"/>
  <c r="O365" i="2"/>
  <c r="X365" i="2" s="1"/>
  <c r="U366" i="2"/>
  <c r="Z368" i="2"/>
  <c r="U370" i="2"/>
  <c r="I456" i="2"/>
  <c r="Z373" i="2"/>
  <c r="U378" i="2"/>
  <c r="Y380" i="2"/>
  <c r="Z387" i="2"/>
  <c r="X387" i="2"/>
  <c r="X458" i="2" s="1"/>
  <c r="BO461" i="2"/>
  <c r="U389" i="2"/>
  <c r="U394" i="2"/>
  <c r="U398" i="2"/>
  <c r="J399" i="2"/>
  <c r="U328" i="2"/>
  <c r="U335" i="2"/>
  <c r="U342" i="2"/>
  <c r="J349" i="2"/>
  <c r="V352" i="2"/>
  <c r="BO449" i="2"/>
  <c r="G452" i="2"/>
  <c r="J360" i="2"/>
  <c r="J452" i="2" s="1"/>
  <c r="O498" i="2"/>
  <c r="X363" i="2"/>
  <c r="X498" i="2" s="1"/>
  <c r="U363" i="2"/>
  <c r="U368" i="2"/>
  <c r="P456" i="2"/>
  <c r="Y371" i="2"/>
  <c r="Y456" i="2" s="1"/>
  <c r="O383" i="2"/>
  <c r="U384" i="2"/>
  <c r="Q458" i="2"/>
  <c r="I387" i="2"/>
  <c r="I458" i="2" s="1"/>
  <c r="J387" i="2"/>
  <c r="V388" i="2"/>
  <c r="Z391" i="2"/>
  <c r="V395" i="2"/>
  <c r="V407" i="2"/>
  <c r="I361" i="2"/>
  <c r="I492" i="2" s="1"/>
  <c r="J361" i="2"/>
  <c r="V363" i="2"/>
  <c r="U364" i="2"/>
  <c r="BU365" i="2"/>
  <c r="BP365" i="2"/>
  <c r="BW365" i="2"/>
  <c r="V368" i="2"/>
  <c r="Q456" i="2"/>
  <c r="Z371" i="2"/>
  <c r="Z374" i="2"/>
  <c r="U380" i="2"/>
  <c r="W383" i="2"/>
  <c r="R458" i="2"/>
  <c r="BO458" i="2"/>
  <c r="W388" i="2"/>
  <c r="V393" i="2"/>
  <c r="V482" i="2"/>
  <c r="BT482" i="2"/>
  <c r="G466" i="2"/>
  <c r="Z466" i="2"/>
  <c r="V356" i="2"/>
  <c r="V452" i="2"/>
  <c r="BT452" i="2"/>
  <c r="Y363" i="2"/>
  <c r="Y498" i="2" s="1"/>
  <c r="T365" i="2"/>
  <c r="I370" i="2"/>
  <c r="J370" i="2"/>
  <c r="BO456" i="2"/>
  <c r="U376" i="2"/>
  <c r="X376" i="2"/>
  <c r="I378" i="2"/>
  <c r="J378" i="2"/>
  <c r="G458" i="2"/>
  <c r="J386" i="2"/>
  <c r="J458" i="2" s="1"/>
  <c r="X396" i="2"/>
  <c r="X469" i="2" s="1"/>
  <c r="U396" i="2"/>
  <c r="Q476" i="2"/>
  <c r="Z401" i="2"/>
  <c r="W401" i="2"/>
  <c r="X402" i="2"/>
  <c r="X476" i="2" s="1"/>
  <c r="U402" i="2"/>
  <c r="W530" i="2"/>
  <c r="BR530" i="2"/>
  <c r="AB444" i="2"/>
  <c r="AB443" i="2" s="1"/>
  <c r="AV444" i="2"/>
  <c r="AV443" i="2" s="1"/>
  <c r="BB444" i="2"/>
  <c r="BB443" i="2" s="1"/>
  <c r="BH444" i="2"/>
  <c r="BH443" i="2" s="1"/>
  <c r="U348" i="2"/>
  <c r="Q466" i="2"/>
  <c r="W354" i="2"/>
  <c r="U360" i="2"/>
  <c r="U369" i="2"/>
  <c r="S456" i="2"/>
  <c r="U377" i="2"/>
  <c r="W385" i="2"/>
  <c r="O458" i="2"/>
  <c r="U386" i="2"/>
  <c r="W390" i="2"/>
  <c r="U392" i="2"/>
  <c r="Z395" i="2"/>
  <c r="Z398" i="2"/>
  <c r="Z471" i="2" s="1"/>
  <c r="Z400" i="2"/>
  <c r="Z474" i="2" s="1"/>
  <c r="X400" i="2"/>
  <c r="P476" i="2"/>
  <c r="Y401" i="2"/>
  <c r="Y476" i="2" s="1"/>
  <c r="U407" i="2"/>
  <c r="BO482" i="2"/>
  <c r="U413" i="2"/>
  <c r="AH444" i="2"/>
  <c r="AH443" i="2" s="1"/>
  <c r="AF444" i="2"/>
  <c r="AF443" i="2" s="1"/>
  <c r="AX444" i="2"/>
  <c r="AX443" i="2" s="1"/>
  <c r="BD444" i="2"/>
  <c r="BJ444" i="2"/>
  <c r="BJ443" i="2" s="1"/>
  <c r="U371" i="2"/>
  <c r="V374" i="2"/>
  <c r="U375" i="2"/>
  <c r="W377" i="2"/>
  <c r="V378" i="2"/>
  <c r="U379" i="2"/>
  <c r="V383" i="2"/>
  <c r="W386" i="2"/>
  <c r="V387" i="2"/>
  <c r="U388" i="2"/>
  <c r="W392" i="2"/>
  <c r="U393" i="2"/>
  <c r="U395" i="2"/>
  <c r="J400" i="2"/>
  <c r="BN474" i="2"/>
  <c r="Z405" i="2"/>
  <c r="J412" i="2"/>
  <c r="U412" i="2"/>
  <c r="V416" i="2"/>
  <c r="U421" i="2"/>
  <c r="AJ444" i="2"/>
  <c r="AK444" i="2"/>
  <c r="P482" i="2"/>
  <c r="Y411" i="2"/>
  <c r="Y482" i="2" s="1"/>
  <c r="W482" i="2"/>
  <c r="BR482" i="2"/>
  <c r="AD444" i="2"/>
  <c r="AD443" i="2" s="1"/>
  <c r="AE444" i="2"/>
  <c r="AE443" i="2" s="1"/>
  <c r="U390" i="2"/>
  <c r="T476" i="2"/>
  <c r="U408" i="2"/>
  <c r="Z410" i="2"/>
  <c r="Z480" i="2" s="1"/>
  <c r="Z415" i="2"/>
  <c r="Z491" i="2" s="1"/>
  <c r="Y420" i="2"/>
  <c r="V420" i="2"/>
  <c r="Q530" i="2"/>
  <c r="Z425" i="2"/>
  <c r="Z530" i="2" s="1"/>
  <c r="BO530" i="2"/>
  <c r="M434" i="2"/>
  <c r="H428" i="2"/>
  <c r="P466" i="2"/>
  <c r="V354" i="2"/>
  <c r="BO466" i="2"/>
  <c r="U355" i="2"/>
  <c r="U359" i="2"/>
  <c r="W363" i="2"/>
  <c r="G456" i="2"/>
  <c r="R456" i="2"/>
  <c r="X371" i="2"/>
  <c r="X456" i="2" s="1"/>
  <c r="AG456" i="2"/>
  <c r="AG444" i="2" s="1"/>
  <c r="U382" i="2"/>
  <c r="Z386" i="2"/>
  <c r="Z458" i="2" s="1"/>
  <c r="V390" i="2"/>
  <c r="U391" i="2"/>
  <c r="G393" i="2"/>
  <c r="G467" i="2" s="1"/>
  <c r="V476" i="2"/>
  <c r="BT476" i="2"/>
  <c r="I405" i="2"/>
  <c r="J405" i="2"/>
  <c r="Z411" i="2"/>
  <c r="Z482" i="2" s="1"/>
  <c r="G534" i="2"/>
  <c r="J424" i="2"/>
  <c r="J534" i="2" s="1"/>
  <c r="I424" i="2"/>
  <c r="I534" i="2" s="1"/>
  <c r="L65" i="3"/>
  <c r="AN444" i="2"/>
  <c r="AN443" i="2" s="1"/>
  <c r="AQ444" i="2"/>
  <c r="U399" i="2"/>
  <c r="S476" i="2"/>
  <c r="U409" i="2"/>
  <c r="I411" i="2"/>
  <c r="I482" i="2" s="1"/>
  <c r="W412" i="2"/>
  <c r="Z413" i="2"/>
  <c r="R414" i="2"/>
  <c r="R484" i="2" s="1"/>
  <c r="X414" i="2"/>
  <c r="X484" i="2" s="1"/>
  <c r="Y417" i="2"/>
  <c r="X418" i="2"/>
  <c r="X492" i="2" s="1"/>
  <c r="BN491" i="2"/>
  <c r="J421" i="2"/>
  <c r="Z421" i="2"/>
  <c r="Y422" i="2"/>
  <c r="Y522" i="2" s="1"/>
  <c r="X423" i="2"/>
  <c r="W424" i="2"/>
  <c r="V425" i="2"/>
  <c r="M433" i="2"/>
  <c r="O476" i="2"/>
  <c r="U401" i="2"/>
  <c r="R404" i="2"/>
  <c r="R476" i="2" s="1"/>
  <c r="X404" i="2"/>
  <c r="U406" i="2"/>
  <c r="Z407" i="2"/>
  <c r="Y408" i="2"/>
  <c r="U411" i="2"/>
  <c r="Y412" i="2"/>
  <c r="Z414" i="2"/>
  <c r="X415" i="2"/>
  <c r="W416" i="2"/>
  <c r="U417" i="2"/>
  <c r="Z418" i="2"/>
  <c r="Y419" i="2"/>
  <c r="X420" i="2"/>
  <c r="U422" i="2"/>
  <c r="Z423" i="2"/>
  <c r="Y424" i="2"/>
  <c r="Y534" i="2" s="1"/>
  <c r="X425" i="2"/>
  <c r="X530" i="2" s="1"/>
  <c r="U418" i="2"/>
  <c r="U423" i="2"/>
  <c r="U419" i="2"/>
  <c r="U424" i="2"/>
  <c r="W414" i="2"/>
  <c r="U415" i="2"/>
  <c r="V424" i="2"/>
  <c r="U425" i="2"/>
  <c r="G428" i="2"/>
  <c r="BS130" i="2" l="1"/>
  <c r="BV130" i="2" s="1"/>
  <c r="AR443" i="2"/>
  <c r="BW130" i="2"/>
  <c r="BU130" i="2"/>
  <c r="AP443" i="2"/>
  <c r="AQ443" i="2"/>
  <c r="J445" i="2"/>
  <c r="BP494" i="2"/>
  <c r="AJ3" i="2"/>
  <c r="AJ443" i="2" s="1"/>
  <c r="AG3" i="2"/>
  <c r="AG443" i="2" s="1"/>
  <c r="I35" i="3"/>
  <c r="J8" i="2"/>
  <c r="X8" i="2"/>
  <c r="BM3" i="2"/>
  <c r="BM443" i="2" s="1"/>
  <c r="N3" i="2"/>
  <c r="N443" i="2" s="1"/>
  <c r="N429" i="2"/>
  <c r="AM3" i="2"/>
  <c r="AM443" i="2" s="1"/>
  <c r="W234" i="2"/>
  <c r="BR234" i="2"/>
  <c r="W446" i="2"/>
  <c r="BN482" i="2"/>
  <c r="U482" i="2"/>
  <c r="BN476" i="2"/>
  <c r="V466" i="2"/>
  <c r="BT466" i="2"/>
  <c r="Z456" i="2"/>
  <c r="X383" i="2"/>
  <c r="X457" i="2" s="1"/>
  <c r="U383" i="2"/>
  <c r="U498" i="2"/>
  <c r="BN340" i="2"/>
  <c r="I356" i="2"/>
  <c r="I449" i="2" s="1"/>
  <c r="J356" i="2"/>
  <c r="J449" i="2" s="1"/>
  <c r="V322" i="2"/>
  <c r="BN307" i="2"/>
  <c r="BN466" i="2"/>
  <c r="BN350" i="2"/>
  <c r="BN508" i="2"/>
  <c r="U340" i="2"/>
  <c r="U339" i="2" s="1"/>
  <c r="W329" i="2"/>
  <c r="W321" i="2" s="1"/>
  <c r="W320" i="2" s="1"/>
  <c r="BR329" i="2"/>
  <c r="AM321" i="2"/>
  <c r="AM320" i="2" s="1"/>
  <c r="R322" i="2"/>
  <c r="BN301" i="2"/>
  <c r="BN294" i="2" s="1"/>
  <c r="W295" i="2"/>
  <c r="U483" i="2"/>
  <c r="U275" i="2"/>
  <c r="V493" i="2"/>
  <c r="BT493" i="2"/>
  <c r="O222" i="2"/>
  <c r="X222" i="2" s="1"/>
  <c r="X223" i="2"/>
  <c r="V316" i="2"/>
  <c r="Y295" i="2"/>
  <c r="Y294" i="2" s="1"/>
  <c r="BN505" i="2"/>
  <c r="BN493" i="2"/>
  <c r="J520" i="2"/>
  <c r="W292" i="2"/>
  <c r="Z292" i="2"/>
  <c r="U329" i="2"/>
  <c r="V281" i="2"/>
  <c r="Y281" i="2"/>
  <c r="U524" i="2"/>
  <c r="W488" i="2"/>
  <c r="BR488" i="2"/>
  <c r="U234" i="2"/>
  <c r="BT340" i="2"/>
  <c r="V340" i="2"/>
  <c r="U525" i="2"/>
  <c r="U313" i="2"/>
  <c r="U488" i="2"/>
  <c r="Z246" i="2"/>
  <c r="Z457" i="2" s="1"/>
  <c r="BO243" i="2"/>
  <c r="W246" i="2"/>
  <c r="BT458" i="2"/>
  <c r="BO301" i="2"/>
  <c r="BT223" i="2"/>
  <c r="V223" i="2"/>
  <c r="U217" i="2"/>
  <c r="U513" i="2"/>
  <c r="P275" i="2"/>
  <c r="Y275" i="2" s="1"/>
  <c r="W365" i="2"/>
  <c r="Y186" i="2"/>
  <c r="V511" i="2"/>
  <c r="BT511" i="2"/>
  <c r="R186" i="2"/>
  <c r="AG185" i="2"/>
  <c r="R185" i="2" s="1"/>
  <c r="I159" i="2"/>
  <c r="W526" i="2"/>
  <c r="BR526" i="2"/>
  <c r="BN517" i="2"/>
  <c r="U142" i="2"/>
  <c r="Z186" i="2"/>
  <c r="W535" i="2"/>
  <c r="BR535" i="2"/>
  <c r="R107" i="2"/>
  <c r="V527" i="2"/>
  <c r="BT527" i="2"/>
  <c r="Z521" i="2"/>
  <c r="BN133" i="2"/>
  <c r="V533" i="2"/>
  <c r="BT533" i="2"/>
  <c r="U533" i="2"/>
  <c r="W521" i="2"/>
  <c r="BR521" i="2"/>
  <c r="J109" i="2"/>
  <c r="G108" i="2"/>
  <c r="I109" i="2"/>
  <c r="I445" i="2" s="1"/>
  <c r="I444" i="2" s="1"/>
  <c r="V71" i="2"/>
  <c r="Y71" i="2"/>
  <c r="Y491" i="2" s="1"/>
  <c r="P490" i="2"/>
  <c r="V64" i="2"/>
  <c r="Y64" i="2"/>
  <c r="Y490" i="2" s="1"/>
  <c r="V481" i="2"/>
  <c r="BT481" i="2"/>
  <c r="V473" i="2"/>
  <c r="BT473" i="2"/>
  <c r="J454" i="2"/>
  <c r="I450" i="2"/>
  <c r="Y4" i="2"/>
  <c r="X108" i="2"/>
  <c r="U496" i="2"/>
  <c r="W489" i="2"/>
  <c r="BR489" i="2"/>
  <c r="V479" i="2"/>
  <c r="BT479" i="2"/>
  <c r="W469" i="2"/>
  <c r="BR469" i="2"/>
  <c r="W457" i="2"/>
  <c r="P107" i="2"/>
  <c r="Y107" i="2" s="1"/>
  <c r="U186" i="2"/>
  <c r="W151" i="2"/>
  <c r="Z108" i="2"/>
  <c r="Q107" i="2"/>
  <c r="Z107" i="2" s="1"/>
  <c r="U515" i="2"/>
  <c r="V504" i="2"/>
  <c r="BT504" i="2"/>
  <c r="I499" i="2"/>
  <c r="BN492" i="2"/>
  <c r="V489" i="2"/>
  <c r="U485" i="2"/>
  <c r="I470" i="2"/>
  <c r="W468" i="2"/>
  <c r="BR468" i="2"/>
  <c r="W455" i="2"/>
  <c r="BR455" i="2"/>
  <c r="BO529" i="2"/>
  <c r="U446" i="2"/>
  <c r="W500" i="2"/>
  <c r="BR500" i="2"/>
  <c r="S494" i="2"/>
  <c r="BN489" i="2"/>
  <c r="X453" i="2"/>
  <c r="V451" i="2"/>
  <c r="V142" i="2"/>
  <c r="BO531" i="2"/>
  <c r="U516" i="2"/>
  <c r="BN449" i="2"/>
  <c r="V453" i="2"/>
  <c r="BT453" i="2"/>
  <c r="G445" i="2"/>
  <c r="U8" i="2"/>
  <c r="U507" i="2"/>
  <c r="Z486" i="2"/>
  <c r="BP455" i="2"/>
  <c r="P8" i="2"/>
  <c r="Y8" i="2" s="1"/>
  <c r="U450" i="2"/>
  <c r="V449" i="2"/>
  <c r="BT454" i="2"/>
  <c r="V531" i="2"/>
  <c r="J455" i="2"/>
  <c r="L443" i="2"/>
  <c r="L439" i="2"/>
  <c r="S8" i="2"/>
  <c r="U476" i="2"/>
  <c r="V462" i="2"/>
  <c r="BT462" i="2"/>
  <c r="BN452" i="2"/>
  <c r="V498" i="2"/>
  <c r="BT498" i="2"/>
  <c r="V350" i="2"/>
  <c r="BO508" i="2"/>
  <c r="BO313" i="2"/>
  <c r="U350" i="2"/>
  <c r="Z340" i="2"/>
  <c r="Q339" i="2"/>
  <c r="Z339" i="2" s="1"/>
  <c r="U508" i="2"/>
  <c r="J329" i="2"/>
  <c r="I329" i="2"/>
  <c r="Z322" i="2"/>
  <c r="Q321" i="2"/>
  <c r="J350" i="2"/>
  <c r="I350" i="2"/>
  <c r="S320" i="2"/>
  <c r="BL3" i="2"/>
  <c r="BL443" i="2" s="1"/>
  <c r="BR295" i="2"/>
  <c r="W447" i="2"/>
  <c r="BR447" i="2"/>
  <c r="U505" i="2"/>
  <c r="U493" i="2"/>
  <c r="BT329" i="2"/>
  <c r="U295" i="2"/>
  <c r="S483" i="2"/>
  <c r="S275" i="2"/>
  <c r="V524" i="2"/>
  <c r="BT524" i="2"/>
  <c r="X523" i="2"/>
  <c r="J316" i="2"/>
  <c r="I316" i="2"/>
  <c r="P321" i="2"/>
  <c r="X301" i="2"/>
  <c r="V243" i="2"/>
  <c r="BN478" i="2"/>
  <c r="V458" i="2"/>
  <c r="BO483" i="2"/>
  <c r="BO275" i="2"/>
  <c r="BP488" i="2"/>
  <c r="BW488" i="2"/>
  <c r="BU488" i="2"/>
  <c r="T243" i="2"/>
  <c r="BP223" i="2"/>
  <c r="BU223" i="2"/>
  <c r="U503" i="2"/>
  <c r="W510" i="2"/>
  <c r="BR510" i="2"/>
  <c r="V465" i="2"/>
  <c r="W480" i="2"/>
  <c r="BR480" i="2"/>
  <c r="V461" i="2"/>
  <c r="BT461" i="2"/>
  <c r="BR340" i="2"/>
  <c r="V477" i="2"/>
  <c r="BT477" i="2"/>
  <c r="V503" i="2"/>
  <c r="BT503" i="2"/>
  <c r="W463" i="2"/>
  <c r="BR463" i="2"/>
  <c r="V513" i="2"/>
  <c r="BT513" i="2"/>
  <c r="BN451" i="2"/>
  <c r="BR147" i="2"/>
  <c r="W147" i="2"/>
  <c r="V133" i="2"/>
  <c r="BO532" i="2"/>
  <c r="U517" i="2"/>
  <c r="BN186" i="2"/>
  <c r="V497" i="2"/>
  <c r="BN518" i="2"/>
  <c r="Z532" i="2"/>
  <c r="BN142" i="2"/>
  <c r="V529" i="2"/>
  <c r="BT529" i="2"/>
  <c r="BP516" i="2"/>
  <c r="BU516" i="2"/>
  <c r="BN499" i="2"/>
  <c r="W479" i="2"/>
  <c r="BR479" i="2"/>
  <c r="W464" i="2"/>
  <c r="BR464" i="2"/>
  <c r="F7" i="3"/>
  <c r="J133" i="2"/>
  <c r="I133" i="2"/>
  <c r="R514" i="2"/>
  <c r="V485" i="2"/>
  <c r="BT485" i="2"/>
  <c r="BN473" i="2"/>
  <c r="Q457" i="2"/>
  <c r="Y514" i="2"/>
  <c r="U492" i="2"/>
  <c r="BO484" i="2"/>
  <c r="BN479" i="2"/>
  <c r="Z529" i="2"/>
  <c r="J446" i="2"/>
  <c r="BP527" i="2"/>
  <c r="BW527" i="2"/>
  <c r="BU527" i="2"/>
  <c r="Z492" i="2"/>
  <c r="U489" i="2"/>
  <c r="BN484" i="2"/>
  <c r="W471" i="2"/>
  <c r="BR471" i="2"/>
  <c r="V468" i="2"/>
  <c r="BT468" i="2"/>
  <c r="U457" i="2"/>
  <c r="W511" i="2"/>
  <c r="BR511" i="2"/>
  <c r="Y451" i="2"/>
  <c r="I142" i="2"/>
  <c r="BN500" i="2"/>
  <c r="W494" i="2"/>
  <c r="BR494" i="2"/>
  <c r="U487" i="2"/>
  <c r="U449" i="2"/>
  <c r="J474" i="2"/>
  <c r="V470" i="2"/>
  <c r="BT470" i="2"/>
  <c r="I457" i="2"/>
  <c r="BN501" i="2"/>
  <c r="BN494" i="2"/>
  <c r="F35" i="3"/>
  <c r="I8" i="2"/>
  <c r="K3" i="2"/>
  <c r="BP468" i="2"/>
  <c r="BW468" i="2"/>
  <c r="BU468" i="2"/>
  <c r="F3" i="2"/>
  <c r="F443" i="2" s="1"/>
  <c r="Y454" i="2"/>
  <c r="J450" i="2"/>
  <c r="V108" i="2"/>
  <c r="V454" i="2"/>
  <c r="I63" i="3"/>
  <c r="BT500" i="2"/>
  <c r="F63" i="3"/>
  <c r="C65" i="3"/>
  <c r="BN534" i="2"/>
  <c r="W498" i="2"/>
  <c r="BR498" i="2"/>
  <c r="H433" i="2"/>
  <c r="J433" i="2" s="1"/>
  <c r="J428" i="2"/>
  <c r="W458" i="2"/>
  <c r="BR458" i="2"/>
  <c r="U452" i="2"/>
  <c r="U365" i="2"/>
  <c r="J476" i="2"/>
  <c r="X368" i="2"/>
  <c r="R339" i="2"/>
  <c r="V508" i="2"/>
  <c r="BT508" i="2"/>
  <c r="BO295" i="2"/>
  <c r="BP498" i="2"/>
  <c r="BW498" i="2"/>
  <c r="BU498" i="2"/>
  <c r="BO340" i="2"/>
  <c r="BO339" i="2" s="1"/>
  <c r="V525" i="2"/>
  <c r="V313" i="2"/>
  <c r="K320" i="2"/>
  <c r="F38" i="3" s="1"/>
  <c r="BO365" i="2"/>
  <c r="W316" i="2"/>
  <c r="BN460" i="2"/>
  <c r="J483" i="2"/>
  <c r="BN223" i="2"/>
  <c r="BN459" i="2"/>
  <c r="V329" i="2"/>
  <c r="R321" i="2"/>
  <c r="BK320" i="2"/>
  <c r="V307" i="2"/>
  <c r="I483" i="2"/>
  <c r="U223" i="2"/>
  <c r="P483" i="2"/>
  <c r="P444" i="2" s="1"/>
  <c r="BN234" i="2"/>
  <c r="U478" i="2"/>
  <c r="Z301" i="2"/>
  <c r="Q275" i="2"/>
  <c r="Z275" i="2" s="1"/>
  <c r="V478" i="2"/>
  <c r="BT478" i="2"/>
  <c r="W502" i="2"/>
  <c r="BR502" i="2"/>
  <c r="V463" i="2"/>
  <c r="BT463" i="2"/>
  <c r="BN511" i="2"/>
  <c r="W340" i="2"/>
  <c r="W339" i="2" s="1"/>
  <c r="BP217" i="2"/>
  <c r="BU217" i="2"/>
  <c r="BO480" i="2"/>
  <c r="BN151" i="2"/>
  <c r="V518" i="2"/>
  <c r="BT518" i="2"/>
  <c r="Y223" i="2"/>
  <c r="U451" i="2"/>
  <c r="BN475" i="2"/>
  <c r="V186" i="2"/>
  <c r="I147" i="2"/>
  <c r="J147" i="2"/>
  <c r="J512" i="2"/>
  <c r="V532" i="2"/>
  <c r="BT532" i="2"/>
  <c r="V516" i="2"/>
  <c r="BT516" i="2"/>
  <c r="Q446" i="2"/>
  <c r="BN512" i="2"/>
  <c r="BN526" i="2"/>
  <c r="V522" i="2"/>
  <c r="BT522" i="2"/>
  <c r="W133" i="2"/>
  <c r="W107" i="2" s="1"/>
  <c r="W532" i="2"/>
  <c r="BR532" i="2"/>
  <c r="V517" i="2"/>
  <c r="BT517" i="2"/>
  <c r="U499" i="2"/>
  <c r="BO491" i="2"/>
  <c r="BN470" i="2"/>
  <c r="U453" i="2"/>
  <c r="BR446" i="2"/>
  <c r="U527" i="2"/>
  <c r="W504" i="2"/>
  <c r="BR504" i="2"/>
  <c r="W495" i="2"/>
  <c r="BR495" i="2"/>
  <c r="W484" i="2"/>
  <c r="BR484" i="2"/>
  <c r="U473" i="2"/>
  <c r="BN467" i="2"/>
  <c r="U510" i="2"/>
  <c r="U465" i="2"/>
  <c r="V519" i="2"/>
  <c r="BT519" i="2"/>
  <c r="W501" i="2"/>
  <c r="BR501" i="2"/>
  <c r="BN495" i="2"/>
  <c r="Z490" i="2"/>
  <c r="X487" i="2"/>
  <c r="V484" i="2"/>
  <c r="BT484" i="2"/>
  <c r="U479" i="2"/>
  <c r="Z473" i="2"/>
  <c r="O445" i="2"/>
  <c r="O4" i="2"/>
  <c r="U5" i="2"/>
  <c r="X5" i="2"/>
  <c r="BN446" i="2"/>
  <c r="BO522" i="2"/>
  <c r="BN504" i="2"/>
  <c r="J492" i="2"/>
  <c r="BO487" i="2"/>
  <c r="U484" i="2"/>
  <c r="O457" i="2"/>
  <c r="BO450" i="2"/>
  <c r="I66" i="3"/>
  <c r="I438" i="2"/>
  <c r="BN521" i="2"/>
  <c r="U500" i="2"/>
  <c r="BO490" i="2"/>
  <c r="V486" i="2"/>
  <c r="BT486" i="2"/>
  <c r="W467" i="2"/>
  <c r="BR467" i="2"/>
  <c r="BN448" i="2"/>
  <c r="K429" i="2"/>
  <c r="BO133" i="2"/>
  <c r="I486" i="2"/>
  <c r="BO453" i="2"/>
  <c r="BN507" i="2"/>
  <c r="X450" i="2"/>
  <c r="J473" i="2"/>
  <c r="V500" i="2"/>
  <c r="V534" i="2"/>
  <c r="BT534" i="2"/>
  <c r="U534" i="2"/>
  <c r="L63" i="3"/>
  <c r="M438" i="2"/>
  <c r="N433" i="2"/>
  <c r="M63" i="3" s="1"/>
  <c r="L64" i="3"/>
  <c r="N434" i="2"/>
  <c r="M64" i="3" s="1"/>
  <c r="BN462" i="2"/>
  <c r="W462" i="2"/>
  <c r="BR462" i="2"/>
  <c r="W466" i="2"/>
  <c r="BR466" i="2"/>
  <c r="BO476" i="2"/>
  <c r="W350" i="2"/>
  <c r="BR350" i="2"/>
  <c r="I476" i="2"/>
  <c r="R365" i="2"/>
  <c r="V520" i="2"/>
  <c r="BT520" i="2"/>
  <c r="U301" i="2"/>
  <c r="T339" i="2"/>
  <c r="BO321" i="2"/>
  <c r="W525" i="2"/>
  <c r="W313" i="2"/>
  <c r="BT456" i="2"/>
  <c r="V365" i="2"/>
  <c r="Z294" i="2"/>
  <c r="W452" i="2"/>
  <c r="BR452" i="2"/>
  <c r="BR316" i="2"/>
  <c r="V505" i="2"/>
  <c r="BT505" i="2"/>
  <c r="T234" i="2"/>
  <c r="AI222" i="2"/>
  <c r="AI185" i="2" s="1"/>
  <c r="AI3" i="2" s="1"/>
  <c r="AI443" i="2" s="1"/>
  <c r="U460" i="2"/>
  <c r="I301" i="2"/>
  <c r="J301" i="2"/>
  <c r="U459" i="2"/>
  <c r="BT307" i="2"/>
  <c r="X295" i="2"/>
  <c r="X294" i="2" s="1"/>
  <c r="Y283" i="2"/>
  <c r="Y483" i="2" s="1"/>
  <c r="V283" i="2"/>
  <c r="W505" i="2"/>
  <c r="BR505" i="2"/>
  <c r="V460" i="2"/>
  <c r="BT460" i="2"/>
  <c r="BN523" i="2"/>
  <c r="Z483" i="2"/>
  <c r="Q243" i="2"/>
  <c r="Z243" i="2" s="1"/>
  <c r="U511" i="2"/>
  <c r="V502" i="2"/>
  <c r="BT502" i="2"/>
  <c r="BN463" i="2"/>
  <c r="BO223" i="2"/>
  <c r="V523" i="2"/>
  <c r="BT523" i="2"/>
  <c r="V480" i="2"/>
  <c r="BT480" i="2"/>
  <c r="BN461" i="2"/>
  <c r="U151" i="2"/>
  <c r="X182" i="2"/>
  <c r="U182" i="2"/>
  <c r="J182" i="2"/>
  <c r="J514" i="2" s="1"/>
  <c r="W451" i="2"/>
  <c r="BR451" i="2"/>
  <c r="BN509" i="2"/>
  <c r="V446" i="2"/>
  <c r="I307" i="2"/>
  <c r="J307" i="2"/>
  <c r="AK222" i="2"/>
  <c r="AK185" i="2" s="1"/>
  <c r="Z223" i="2"/>
  <c r="U475" i="2"/>
  <c r="U518" i="2"/>
  <c r="BO521" i="2"/>
  <c r="W506" i="2"/>
  <c r="BR506" i="2"/>
  <c r="J518" i="2"/>
  <c r="V526" i="2"/>
  <c r="BT526" i="2"/>
  <c r="BQ243" i="2"/>
  <c r="U477" i="2"/>
  <c r="J463" i="2"/>
  <c r="V510" i="2"/>
  <c r="BT510" i="2"/>
  <c r="U526" i="2"/>
  <c r="BN497" i="2"/>
  <c r="J532" i="2"/>
  <c r="BN506" i="2"/>
  <c r="U512" i="2"/>
  <c r="BN529" i="2"/>
  <c r="U108" i="2"/>
  <c r="W529" i="2"/>
  <c r="BR529" i="2"/>
  <c r="V496" i="2"/>
  <c r="BT496" i="2"/>
  <c r="W491" i="2"/>
  <c r="BR491" i="2"/>
  <c r="BN486" i="2"/>
  <c r="BN472" i="2"/>
  <c r="U470" i="2"/>
  <c r="S455" i="2"/>
  <c r="S444" i="2" s="1"/>
  <c r="O453" i="2"/>
  <c r="W445" i="2"/>
  <c r="W4" i="2"/>
  <c r="U494" i="2"/>
  <c r="P491" i="2"/>
  <c r="U467" i="2"/>
  <c r="W8" i="2"/>
  <c r="BN510" i="2"/>
  <c r="J465" i="2"/>
  <c r="X500" i="2"/>
  <c r="P495" i="2"/>
  <c r="V78" i="2"/>
  <c r="Y78" i="2"/>
  <c r="Y495" i="2" s="1"/>
  <c r="X449" i="2"/>
  <c r="BN464" i="2"/>
  <c r="I453" i="2"/>
  <c r="J521" i="2"/>
  <c r="U504" i="2"/>
  <c r="U495" i="2"/>
  <c r="W487" i="2"/>
  <c r="BR487" i="2"/>
  <c r="V450" i="2"/>
  <c r="BT450" i="2"/>
  <c r="C34" i="3"/>
  <c r="I4" i="2"/>
  <c r="BR518" i="2"/>
  <c r="V499" i="2"/>
  <c r="BT499" i="2"/>
  <c r="W490" i="2"/>
  <c r="BR490" i="2"/>
  <c r="W481" i="2"/>
  <c r="BR481" i="2"/>
  <c r="T455" i="2"/>
  <c r="T444" i="2" s="1"/>
  <c r="U448" i="2"/>
  <c r="V506" i="2"/>
  <c r="BT506" i="2"/>
  <c r="Y73" i="2"/>
  <c r="V73" i="2"/>
  <c r="J486" i="2"/>
  <c r="BN450" i="2"/>
  <c r="BO469" i="2"/>
  <c r="Z453" i="2"/>
  <c r="K444" i="2"/>
  <c r="U501" i="2"/>
  <c r="BR486" i="2"/>
  <c r="BT471" i="2"/>
  <c r="BR453" i="2"/>
  <c r="BN530" i="2"/>
  <c r="U530" i="2"/>
  <c r="V530" i="2"/>
  <c r="BT530" i="2"/>
  <c r="BP491" i="2"/>
  <c r="U462" i="2"/>
  <c r="BN456" i="2"/>
  <c r="BN458" i="2"/>
  <c r="W476" i="2"/>
  <c r="BR476" i="2"/>
  <c r="G365" i="2"/>
  <c r="O339" i="2"/>
  <c r="X339" i="2" s="1"/>
  <c r="X340" i="2"/>
  <c r="BN520" i="2"/>
  <c r="W508" i="2"/>
  <c r="BR508" i="2"/>
  <c r="F13" i="3"/>
  <c r="I340" i="2"/>
  <c r="G339" i="2"/>
  <c r="J340" i="2"/>
  <c r="BN329" i="2"/>
  <c r="U322" i="2"/>
  <c r="U307" i="2"/>
  <c r="BR456" i="2"/>
  <c r="BN316" i="2"/>
  <c r="V456" i="2"/>
  <c r="W520" i="2"/>
  <c r="BR520" i="2"/>
  <c r="BT301" i="2"/>
  <c r="V301" i="2"/>
  <c r="J275" i="2"/>
  <c r="I275" i="2"/>
  <c r="V295" i="2"/>
  <c r="V294" i="2" s="1"/>
  <c r="BT295" i="2"/>
  <c r="AO444" i="2"/>
  <c r="AO443" i="2" s="1"/>
  <c r="F12" i="3"/>
  <c r="I322" i="2"/>
  <c r="G321" i="2"/>
  <c r="W307" i="2"/>
  <c r="BN447" i="2"/>
  <c r="BN313" i="2"/>
  <c r="W459" i="2"/>
  <c r="U523" i="2"/>
  <c r="Q483" i="2"/>
  <c r="Q444" i="2" s="1"/>
  <c r="W461" i="2"/>
  <c r="BR461" i="2"/>
  <c r="U463" i="2"/>
  <c r="BT234" i="2"/>
  <c r="S222" i="2"/>
  <c r="BN502" i="2"/>
  <c r="W477" i="2"/>
  <c r="BR477" i="2"/>
  <c r="U461" i="2"/>
  <c r="J243" i="2"/>
  <c r="I243" i="2"/>
  <c r="F10" i="3"/>
  <c r="I4" i="3"/>
  <c r="I223" i="2"/>
  <c r="J223" i="2"/>
  <c r="G222" i="2"/>
  <c r="BP503" i="2"/>
  <c r="BW503" i="2"/>
  <c r="BU503" i="2"/>
  <c r="BN480" i="2"/>
  <c r="U509" i="2"/>
  <c r="BN275" i="2"/>
  <c r="U243" i="2"/>
  <c r="Z477" i="2"/>
  <c r="G461" i="2"/>
  <c r="J190" i="2"/>
  <c r="J461" i="2" s="1"/>
  <c r="I190" i="2"/>
  <c r="I461" i="2" s="1"/>
  <c r="G186" i="2"/>
  <c r="W142" i="2"/>
  <c r="W465" i="2"/>
  <c r="BR465" i="2"/>
  <c r="W217" i="2"/>
  <c r="W528" i="2"/>
  <c r="BR528" i="2"/>
  <c r="V521" i="2"/>
  <c r="BT521" i="2"/>
  <c r="W514" i="2"/>
  <c r="BR514" i="2"/>
  <c r="I518" i="2"/>
  <c r="U133" i="2"/>
  <c r="U497" i="2"/>
  <c r="BN528" i="2"/>
  <c r="U506" i="2"/>
  <c r="Z518" i="2"/>
  <c r="BN535" i="2"/>
  <c r="BN531" i="2"/>
  <c r="BT159" i="2"/>
  <c r="V159" i="2"/>
  <c r="U529" i="2"/>
  <c r="BN522" i="2"/>
  <c r="I501" i="2"/>
  <c r="P494" i="2"/>
  <c r="V75" i="2"/>
  <c r="Y75" i="2"/>
  <c r="Y494" i="2" s="1"/>
  <c r="U486" i="2"/>
  <c r="U472" i="2"/>
  <c r="I455" i="2"/>
  <c r="Z8" i="2"/>
  <c r="U147" i="2"/>
  <c r="Y531" i="2"/>
  <c r="U490" i="2"/>
  <c r="BN481" i="2"/>
  <c r="BO464" i="2"/>
  <c r="X465" i="2"/>
  <c r="T107" i="2"/>
  <c r="G449" i="2"/>
  <c r="W474" i="2"/>
  <c r="BR474" i="2"/>
  <c r="V469" i="2"/>
  <c r="BT469" i="2"/>
  <c r="U464" i="2"/>
  <c r="W449" i="2"/>
  <c r="BR449" i="2"/>
  <c r="V474" i="2"/>
  <c r="BT474" i="2"/>
  <c r="BN469" i="2"/>
  <c r="Z464" i="2"/>
  <c r="V455" i="2"/>
  <c r="BT455" i="2"/>
  <c r="W448" i="2"/>
  <c r="BR448" i="2"/>
  <c r="W518" i="2"/>
  <c r="O514" i="2"/>
  <c r="U86" i="2"/>
  <c r="X86" i="2"/>
  <c r="W496" i="2"/>
  <c r="BR496" i="2"/>
  <c r="I484" i="2"/>
  <c r="V472" i="2"/>
  <c r="BT472" i="2"/>
  <c r="BN471" i="2"/>
  <c r="BN454" i="2"/>
  <c r="BO445" i="2"/>
  <c r="E427" i="2"/>
  <c r="E439" i="2" s="1"/>
  <c r="I490" i="2"/>
  <c r="R8" i="2"/>
  <c r="BN487" i="2"/>
  <c r="W486" i="2"/>
  <c r="V471" i="2"/>
  <c r="BN532" i="2"/>
  <c r="U474" i="2"/>
  <c r="W453" i="2"/>
  <c r="W534" i="2"/>
  <c r="BR534" i="2"/>
  <c r="I393" i="2"/>
  <c r="I467" i="2" s="1"/>
  <c r="J393" i="2"/>
  <c r="J467" i="2" s="1"/>
  <c r="U456" i="2"/>
  <c r="U458" i="2"/>
  <c r="Z476" i="2"/>
  <c r="U520" i="2"/>
  <c r="U466" i="2"/>
  <c r="W456" i="2"/>
  <c r="U316" i="2"/>
  <c r="O322" i="2"/>
  <c r="X325" i="2"/>
  <c r="BP295" i="2"/>
  <c r="BU295" i="2"/>
  <c r="V459" i="2"/>
  <c r="BT459" i="2"/>
  <c r="BT316" i="2"/>
  <c r="P294" i="2"/>
  <c r="W524" i="2"/>
  <c r="BR524" i="2"/>
  <c r="Q234" i="2"/>
  <c r="Z234" i="2" s="1"/>
  <c r="Z235" i="2"/>
  <c r="Z446" i="2" s="1"/>
  <c r="Z444" i="2" s="1"/>
  <c r="BO234" i="2"/>
  <c r="J295" i="2"/>
  <c r="I295" i="2"/>
  <c r="G294" i="2"/>
  <c r="U447" i="2"/>
  <c r="BQ329" i="2"/>
  <c r="BD443" i="2"/>
  <c r="BP525" i="2"/>
  <c r="BP313" i="2"/>
  <c r="BN524" i="2"/>
  <c r="P339" i="2"/>
  <c r="Y339" i="2" s="1"/>
  <c r="Y340" i="2"/>
  <c r="W493" i="2"/>
  <c r="BR493" i="2"/>
  <c r="BR301" i="2"/>
  <c r="W301" i="2"/>
  <c r="Y293" i="2"/>
  <c r="V293" i="2"/>
  <c r="Z523" i="2"/>
  <c r="I477" i="2"/>
  <c r="BN513" i="2"/>
  <c r="V512" i="2"/>
  <c r="BT512" i="2"/>
  <c r="J493" i="2"/>
  <c r="V234" i="2"/>
  <c r="W223" i="2"/>
  <c r="U502" i="2"/>
  <c r="W186" i="2"/>
  <c r="BN159" i="2"/>
  <c r="BR322" i="2"/>
  <c r="U480" i="2"/>
  <c r="W475" i="2"/>
  <c r="BR475" i="2"/>
  <c r="BN483" i="2"/>
  <c r="V217" i="2"/>
  <c r="W512" i="2"/>
  <c r="BR512" i="2"/>
  <c r="BR217" i="2"/>
  <c r="BN477" i="2"/>
  <c r="I151" i="2"/>
  <c r="J151" i="2"/>
  <c r="J451" i="2"/>
  <c r="V475" i="2"/>
  <c r="BT475" i="2"/>
  <c r="W497" i="2"/>
  <c r="BR497" i="2"/>
  <c r="X186" i="2"/>
  <c r="O185" i="2"/>
  <c r="W531" i="2"/>
  <c r="BR531" i="2"/>
  <c r="U528" i="2"/>
  <c r="V507" i="2"/>
  <c r="BT507" i="2"/>
  <c r="J217" i="2"/>
  <c r="V447" i="2"/>
  <c r="BT447" i="2"/>
  <c r="BO518" i="2"/>
  <c r="BO142" i="2"/>
  <c r="U535" i="2"/>
  <c r="U531" i="2"/>
  <c r="O159" i="2"/>
  <c r="X159" i="2" s="1"/>
  <c r="BT147" i="2"/>
  <c r="V147" i="2"/>
  <c r="I465" i="2"/>
  <c r="BN533" i="2"/>
  <c r="U522" i="2"/>
  <c r="E443" i="2"/>
  <c r="W492" i="2"/>
  <c r="BR492" i="2"/>
  <c r="BN490" i="2"/>
  <c r="W485" i="2"/>
  <c r="BR485" i="2"/>
  <c r="V467" i="2"/>
  <c r="BT467" i="2"/>
  <c r="W159" i="2"/>
  <c r="BQ147" i="2"/>
  <c r="U532" i="2"/>
  <c r="BN496" i="2"/>
  <c r="V492" i="2"/>
  <c r="BT492" i="2"/>
  <c r="U481" i="2"/>
  <c r="V464" i="2"/>
  <c r="BT464" i="2"/>
  <c r="V445" i="2"/>
  <c r="V4" i="2"/>
  <c r="BN465" i="2"/>
  <c r="BP108" i="2"/>
  <c r="U521" i="2"/>
  <c r="BO504" i="2"/>
  <c r="Y499" i="2"/>
  <c r="U491" i="2"/>
  <c r="BO489" i="2"/>
  <c r="BN485" i="2"/>
  <c r="Z481" i="2"/>
  <c r="V457" i="2"/>
  <c r="BT457" i="2"/>
  <c r="W450" i="2"/>
  <c r="BR450" i="2"/>
  <c r="H432" i="2"/>
  <c r="J432" i="2" s="1"/>
  <c r="O519" i="2"/>
  <c r="J91" i="2"/>
  <c r="J519" i="2" s="1"/>
  <c r="X91" i="2"/>
  <c r="X519" i="2" s="1"/>
  <c r="U91" i="2"/>
  <c r="V501" i="2"/>
  <c r="BT501" i="2"/>
  <c r="BO494" i="2"/>
  <c r="Z485" i="2"/>
  <c r="U469" i="2"/>
  <c r="J464" i="2"/>
  <c r="W454" i="2"/>
  <c r="BR454" i="2"/>
  <c r="J142" i="2"/>
  <c r="W473" i="2"/>
  <c r="BR473" i="2"/>
  <c r="U471" i="2"/>
  <c r="U454" i="2"/>
  <c r="R445" i="2"/>
  <c r="R444" i="2" s="1"/>
  <c r="P515" i="2"/>
  <c r="V87" i="2"/>
  <c r="Y87" i="2"/>
  <c r="Y515" i="2" s="1"/>
  <c r="Y448" i="2"/>
  <c r="Y444" i="2" s="1"/>
  <c r="Y500" i="2"/>
  <c r="BO471" i="2"/>
  <c r="Y471" i="2"/>
  <c r="BT449" i="2"/>
  <c r="BT531" i="2"/>
  <c r="X474" i="2"/>
  <c r="U468" i="2"/>
  <c r="U455" i="2"/>
  <c r="BO8" i="2"/>
  <c r="BR321" i="2" l="1"/>
  <c r="BO294" i="2"/>
  <c r="BO107" i="2"/>
  <c r="BN107" i="2"/>
  <c r="BQ469" i="2"/>
  <c r="BQ491" i="2"/>
  <c r="BQ133" i="2"/>
  <c r="BQ512" i="2"/>
  <c r="BQ453" i="2"/>
  <c r="R320" i="2"/>
  <c r="R431" i="2" s="1"/>
  <c r="G431" i="2" s="1"/>
  <c r="BK3" i="2"/>
  <c r="BP485" i="2"/>
  <c r="BU485" i="2"/>
  <c r="BW485" i="2"/>
  <c r="BP496" i="2"/>
  <c r="BU496" i="2"/>
  <c r="BW496" i="2"/>
  <c r="BQ455" i="2"/>
  <c r="BQ481" i="2"/>
  <c r="BQ532" i="2"/>
  <c r="BQ531" i="2"/>
  <c r="BQ528" i="2"/>
  <c r="BR186" i="2"/>
  <c r="BP513" i="2"/>
  <c r="BW513" i="2"/>
  <c r="BU513" i="2"/>
  <c r="BQ316" i="2"/>
  <c r="BQ466" i="2"/>
  <c r="BN514" i="2"/>
  <c r="BQ490" i="2"/>
  <c r="BP522" i="2"/>
  <c r="BW522" i="2"/>
  <c r="BU522" i="2"/>
  <c r="BQ497" i="2"/>
  <c r="J186" i="2"/>
  <c r="I186" i="2"/>
  <c r="G185" i="2"/>
  <c r="BT294" i="2"/>
  <c r="J339" i="2"/>
  <c r="I339" i="2"/>
  <c r="BP520" i="2"/>
  <c r="BU520" i="2"/>
  <c r="BW520" i="2"/>
  <c r="BP530" i="2"/>
  <c r="BW530" i="2"/>
  <c r="BU530" i="2"/>
  <c r="W444" i="2"/>
  <c r="W483" i="2"/>
  <c r="BQ526" i="2"/>
  <c r="BQ477" i="2"/>
  <c r="BQ475" i="2"/>
  <c r="BP509" i="2"/>
  <c r="BW509" i="2"/>
  <c r="BU509" i="2"/>
  <c r="T222" i="2"/>
  <c r="G429" i="2"/>
  <c r="I34" i="3"/>
  <c r="J4" i="2"/>
  <c r="X4" i="2"/>
  <c r="BQ510" i="2"/>
  <c r="BQ499" i="2"/>
  <c r="BP512" i="2"/>
  <c r="BU512" i="2"/>
  <c r="BW512" i="2"/>
  <c r="BP475" i="2"/>
  <c r="BP511" i="2"/>
  <c r="BW511" i="2"/>
  <c r="BU511" i="2"/>
  <c r="BP459" i="2"/>
  <c r="BU459" i="2"/>
  <c r="BW459" i="2"/>
  <c r="V107" i="2"/>
  <c r="BQ487" i="2"/>
  <c r="BW516" i="2"/>
  <c r="W275" i="2"/>
  <c r="BO446" i="2"/>
  <c r="BO444" i="2" s="1"/>
  <c r="BT133" i="2"/>
  <c r="BW223" i="2"/>
  <c r="Y321" i="2"/>
  <c r="P320" i="2"/>
  <c r="Y320" i="2" s="1"/>
  <c r="BQ350" i="2"/>
  <c r="BQ476" i="2"/>
  <c r="BQ516" i="2"/>
  <c r="BR159" i="2"/>
  <c r="BU147" i="2"/>
  <c r="BP147" i="2"/>
  <c r="BW147" i="2"/>
  <c r="BP517" i="2"/>
  <c r="BU517" i="2"/>
  <c r="BW517" i="2"/>
  <c r="W243" i="2"/>
  <c r="BQ234" i="2"/>
  <c r="W294" i="2"/>
  <c r="BU350" i="2"/>
  <c r="BW350" i="2"/>
  <c r="BP350" i="2"/>
  <c r="BP466" i="2"/>
  <c r="BU466" i="2"/>
  <c r="BW466" i="2"/>
  <c r="BP476" i="2"/>
  <c r="BU476" i="2"/>
  <c r="BW476" i="2"/>
  <c r="BQ474" i="2"/>
  <c r="BQ509" i="2"/>
  <c r="BQ463" i="2"/>
  <c r="BP529" i="2"/>
  <c r="BP463" i="2"/>
  <c r="BU463" i="2"/>
  <c r="BW463" i="2"/>
  <c r="BQ459" i="2"/>
  <c r="BT365" i="2"/>
  <c r="BR108" i="2"/>
  <c r="BP452" i="2"/>
  <c r="BW452" i="2"/>
  <c r="BU452" i="2"/>
  <c r="BQ522" i="2"/>
  <c r="BT217" i="2"/>
  <c r="BR365" i="2"/>
  <c r="F11" i="3"/>
  <c r="J294" i="2"/>
  <c r="I294" i="2"/>
  <c r="BQ520" i="2"/>
  <c r="BQ472" i="2"/>
  <c r="BQ523" i="2"/>
  <c r="BQ501" i="2"/>
  <c r="BQ494" i="2"/>
  <c r="Q222" i="2"/>
  <c r="BQ151" i="2"/>
  <c r="BP446" i="2"/>
  <c r="O444" i="2"/>
  <c r="BR275" i="2"/>
  <c r="BQ451" i="2"/>
  <c r="U222" i="2"/>
  <c r="U185" i="2" s="1"/>
  <c r="BP460" i="2"/>
  <c r="BU460" i="2"/>
  <c r="BW460" i="2"/>
  <c r="BT525" i="2"/>
  <c r="BT313" i="2"/>
  <c r="BQ365" i="2"/>
  <c r="BP534" i="2"/>
  <c r="BU534" i="2"/>
  <c r="BW534" i="2"/>
  <c r="K443" i="2"/>
  <c r="BP501" i="2"/>
  <c r="BU501" i="2"/>
  <c r="BP479" i="2"/>
  <c r="BU479" i="2"/>
  <c r="BW479" i="2"/>
  <c r="BQ503" i="2"/>
  <c r="BT483" i="2"/>
  <c r="BT275" i="2"/>
  <c r="BQ493" i="2"/>
  <c r="BR294" i="2"/>
  <c r="S3" i="2"/>
  <c r="S443" i="2" s="1"/>
  <c r="BQ513" i="2"/>
  <c r="BU301" i="2"/>
  <c r="BP301" i="2"/>
  <c r="BP294" i="2" s="1"/>
  <c r="BW301" i="2"/>
  <c r="BU340" i="2"/>
  <c r="BP340" i="2"/>
  <c r="BP339" i="2" s="1"/>
  <c r="BW340" i="2"/>
  <c r="BW339" i="2" s="1"/>
  <c r="BQ482" i="2"/>
  <c r="BP524" i="2"/>
  <c r="BW524" i="2"/>
  <c r="BU524" i="2"/>
  <c r="BU294" i="2"/>
  <c r="BQ322" i="2"/>
  <c r="BQ321" i="2" s="1"/>
  <c r="BP510" i="2"/>
  <c r="BW510" i="2"/>
  <c r="BU510" i="2"/>
  <c r="BP486" i="2"/>
  <c r="BW486" i="2"/>
  <c r="BU486" i="2"/>
  <c r="BR525" i="2"/>
  <c r="BR313" i="2"/>
  <c r="BN445" i="2"/>
  <c r="BN4" i="2"/>
  <c r="BP484" i="2"/>
  <c r="BW484" i="2"/>
  <c r="BU484" i="2"/>
  <c r="BQ340" i="2"/>
  <c r="BQ186" i="2"/>
  <c r="BT445" i="2"/>
  <c r="BT4" i="2"/>
  <c r="BQ535" i="2"/>
  <c r="BQ502" i="2"/>
  <c r="O321" i="2"/>
  <c r="X322" i="2"/>
  <c r="BQ506" i="2"/>
  <c r="I222" i="2"/>
  <c r="J222" i="2"/>
  <c r="I8" i="3"/>
  <c r="U321" i="2"/>
  <c r="U320" i="2" s="1"/>
  <c r="BV243" i="2"/>
  <c r="BS243" i="2"/>
  <c r="U519" i="2"/>
  <c r="BS147" i="2"/>
  <c r="BV147" i="2"/>
  <c r="BP490" i="2"/>
  <c r="BU490" i="2"/>
  <c r="BP477" i="2"/>
  <c r="BW477" i="2"/>
  <c r="BU477" i="2"/>
  <c r="BV329" i="2"/>
  <c r="BS329" i="2"/>
  <c r="BW295" i="2"/>
  <c r="BQ456" i="2"/>
  <c r="BP471" i="2"/>
  <c r="BW471" i="2"/>
  <c r="BP531" i="2"/>
  <c r="BW531" i="2"/>
  <c r="BU531" i="2"/>
  <c r="BP480" i="2"/>
  <c r="BU480" i="2"/>
  <c r="BP502" i="2"/>
  <c r="BU502" i="2"/>
  <c r="BW502" i="2"/>
  <c r="J322" i="2"/>
  <c r="BW316" i="2"/>
  <c r="BU316" i="2"/>
  <c r="BP316" i="2"/>
  <c r="BP458" i="2"/>
  <c r="BU458" i="2"/>
  <c r="BW458" i="2"/>
  <c r="V8" i="2"/>
  <c r="V495" i="2"/>
  <c r="BT495" i="2"/>
  <c r="BR8" i="2"/>
  <c r="BQ470" i="2"/>
  <c r="BT186" i="2"/>
  <c r="BP523" i="2"/>
  <c r="BW523" i="2"/>
  <c r="BU523" i="2"/>
  <c r="BQ460" i="2"/>
  <c r="BO320" i="2"/>
  <c r="BQ301" i="2"/>
  <c r="N438" i="2"/>
  <c r="N437" i="2"/>
  <c r="M67" i="3" s="1"/>
  <c r="N436" i="2"/>
  <c r="M66" i="3" s="1"/>
  <c r="N435" i="2"/>
  <c r="M65" i="3" s="1"/>
  <c r="BP467" i="2"/>
  <c r="BU467" i="2"/>
  <c r="BW467" i="2"/>
  <c r="BT491" i="2"/>
  <c r="BQ527" i="2"/>
  <c r="BP470" i="2"/>
  <c r="BW470" i="2"/>
  <c r="BU470" i="2"/>
  <c r="BR133" i="2"/>
  <c r="BR483" i="2"/>
  <c r="BW217" i="2"/>
  <c r="BQ489" i="2"/>
  <c r="BP453" i="2"/>
  <c r="BQ517" i="2"/>
  <c r="V275" i="2"/>
  <c r="V222" i="2" s="1"/>
  <c r="V185" i="2" s="1"/>
  <c r="U294" i="2"/>
  <c r="Z321" i="2"/>
  <c r="Q320" i="2"/>
  <c r="Z320" i="2" s="1"/>
  <c r="BU521" i="2"/>
  <c r="BQ450" i="2"/>
  <c r="BN457" i="2"/>
  <c r="BT489" i="2"/>
  <c r="O107" i="2"/>
  <c r="V339" i="2"/>
  <c r="BQ524" i="2"/>
  <c r="BP493" i="2"/>
  <c r="BU493" i="2"/>
  <c r="BW493" i="2"/>
  <c r="BP508" i="2"/>
  <c r="BW508" i="2"/>
  <c r="BU508" i="2"/>
  <c r="BN339" i="2"/>
  <c r="H429" i="2"/>
  <c r="J429" i="2" s="1"/>
  <c r="BW521" i="2"/>
  <c r="BQ458" i="2"/>
  <c r="I321" i="2"/>
  <c r="G320" i="2"/>
  <c r="J321" i="2"/>
  <c r="BP448" i="2"/>
  <c r="BW448" i="2"/>
  <c r="BU448" i="2"/>
  <c r="BQ223" i="2"/>
  <c r="BQ457" i="2"/>
  <c r="BQ508" i="2"/>
  <c r="BQ533" i="2"/>
  <c r="BP457" i="2"/>
  <c r="BO457" i="2"/>
  <c r="BQ468" i="2"/>
  <c r="BP465" i="2"/>
  <c r="BW465" i="2"/>
  <c r="BP533" i="2"/>
  <c r="BW533" i="2"/>
  <c r="BU533" i="2"/>
  <c r="I37" i="3"/>
  <c r="X185" i="2"/>
  <c r="W222" i="2"/>
  <c r="W185" i="2" s="1"/>
  <c r="BU525" i="2"/>
  <c r="BU313" i="2"/>
  <c r="BQ447" i="2"/>
  <c r="X514" i="2"/>
  <c r="BP469" i="2"/>
  <c r="BW469" i="2"/>
  <c r="BQ464" i="2"/>
  <c r="BP481" i="2"/>
  <c r="BU481" i="2"/>
  <c r="BW481" i="2"/>
  <c r="BQ486" i="2"/>
  <c r="BQ529" i="2"/>
  <c r="BP528" i="2"/>
  <c r="BW528" i="2"/>
  <c r="BU528" i="2"/>
  <c r="BR459" i="2"/>
  <c r="BR223" i="2"/>
  <c r="BP447" i="2"/>
  <c r="BW447" i="2"/>
  <c r="BU447" i="2"/>
  <c r="BW329" i="2"/>
  <c r="BP329" i="2"/>
  <c r="BP321" i="2" s="1"/>
  <c r="BP320" i="2" s="1"/>
  <c r="BU329" i="2"/>
  <c r="BU321" i="2" s="1"/>
  <c r="I365" i="2"/>
  <c r="J365" i="2"/>
  <c r="BQ530" i="2"/>
  <c r="BP487" i="2"/>
  <c r="BU487" i="2"/>
  <c r="BP450" i="2"/>
  <c r="BW450" i="2"/>
  <c r="BP497" i="2"/>
  <c r="BU497" i="2"/>
  <c r="BW497" i="2"/>
  <c r="S185" i="2"/>
  <c r="S431" i="2" s="1"/>
  <c r="AK3" i="2"/>
  <c r="AK443" i="2" s="1"/>
  <c r="BT446" i="2"/>
  <c r="BP461" i="2"/>
  <c r="BU461" i="2"/>
  <c r="BW461" i="2"/>
  <c r="BO222" i="2"/>
  <c r="BP462" i="2"/>
  <c r="BU462" i="2"/>
  <c r="BW462" i="2"/>
  <c r="BQ500" i="2"/>
  <c r="X445" i="2"/>
  <c r="X444" i="2" s="1"/>
  <c r="BQ479" i="2"/>
  <c r="BP495" i="2"/>
  <c r="BU495" i="2"/>
  <c r="BQ465" i="2"/>
  <c r="V491" i="2"/>
  <c r="V444" i="2" s="1"/>
  <c r="BP526" i="2"/>
  <c r="BU526" i="2"/>
  <c r="BW526" i="2"/>
  <c r="P222" i="2"/>
  <c r="BQ478" i="2"/>
  <c r="BQ452" i="2"/>
  <c r="BW474" i="2"/>
  <c r="BQ449" i="2"/>
  <c r="BN8" i="2"/>
  <c r="BP499" i="2"/>
  <c r="BW499" i="2"/>
  <c r="BU499" i="2"/>
  <c r="BU142" i="2"/>
  <c r="BP142" i="2"/>
  <c r="BW142" i="2"/>
  <c r="BT497" i="2"/>
  <c r="BT108" i="2"/>
  <c r="BP451" i="2"/>
  <c r="BW451" i="2"/>
  <c r="BU451" i="2"/>
  <c r="BW243" i="2"/>
  <c r="BU243" i="2"/>
  <c r="BP243" i="2"/>
  <c r="BT465" i="2"/>
  <c r="BP478" i="2"/>
  <c r="BW478" i="2"/>
  <c r="BU478" i="2"/>
  <c r="V483" i="2"/>
  <c r="BQ295" i="2"/>
  <c r="BQ505" i="2"/>
  <c r="BT350" i="2"/>
  <c r="BQ507" i="2"/>
  <c r="BP515" i="2"/>
  <c r="BW515" i="2"/>
  <c r="BU515" i="2"/>
  <c r="BP449" i="2"/>
  <c r="BW449" i="2"/>
  <c r="BU449" i="2"/>
  <c r="BT451" i="2"/>
  <c r="BT142" i="2"/>
  <c r="BQ515" i="2"/>
  <c r="I108" i="2"/>
  <c r="G107" i="2"/>
  <c r="J108" i="2"/>
  <c r="BQ142" i="2"/>
  <c r="J159" i="2"/>
  <c r="BQ159" i="2"/>
  <c r="BQ217" i="2"/>
  <c r="BQ488" i="2"/>
  <c r="BT339" i="2"/>
  <c r="BQ483" i="2"/>
  <c r="BQ275" i="2"/>
  <c r="BT322" i="2"/>
  <c r="BT321" i="2" s="1"/>
  <c r="BW322" i="2"/>
  <c r="BQ498" i="2"/>
  <c r="BP482" i="2"/>
  <c r="BW482" i="2"/>
  <c r="BU482" i="2"/>
  <c r="T185" i="2"/>
  <c r="BU494" i="2"/>
  <c r="BQ454" i="2"/>
  <c r="V494" i="2"/>
  <c r="BU491" i="2"/>
  <c r="BQ504" i="2"/>
  <c r="BP506" i="2"/>
  <c r="BW506" i="2"/>
  <c r="BU506" i="2"/>
  <c r="BP507" i="2"/>
  <c r="BW507" i="2"/>
  <c r="BU507" i="2"/>
  <c r="BQ484" i="2"/>
  <c r="BU186" i="2"/>
  <c r="BW186" i="2"/>
  <c r="BP186" i="2"/>
  <c r="BT243" i="2"/>
  <c r="BQ485" i="2"/>
  <c r="BQ496" i="2"/>
  <c r="BW133" i="2"/>
  <c r="BU133" i="2"/>
  <c r="BP133" i="2"/>
  <c r="BQ525" i="2"/>
  <c r="BQ313" i="2"/>
  <c r="J444" i="2"/>
  <c r="V515" i="2"/>
  <c r="BT515" i="2"/>
  <c r="BQ471" i="2"/>
  <c r="BN519" i="2"/>
  <c r="BQ521" i="2"/>
  <c r="BP518" i="2"/>
  <c r="BU518" i="2"/>
  <c r="BW518" i="2"/>
  <c r="BQ480" i="2"/>
  <c r="BW159" i="2"/>
  <c r="BU159" i="2"/>
  <c r="BP159" i="2"/>
  <c r="BW525" i="2"/>
  <c r="BW313" i="2"/>
  <c r="BP454" i="2"/>
  <c r="BU454" i="2"/>
  <c r="U514" i="2"/>
  <c r="BP535" i="2"/>
  <c r="BW535" i="2"/>
  <c r="BU535" i="2"/>
  <c r="BR142" i="2"/>
  <c r="BQ461" i="2"/>
  <c r="BQ307" i="2"/>
  <c r="BN322" i="2"/>
  <c r="BN321" i="2" s="1"/>
  <c r="BP456" i="2"/>
  <c r="BW456" i="2"/>
  <c r="BU456" i="2"/>
  <c r="BQ462" i="2"/>
  <c r="BP532" i="2"/>
  <c r="BU532" i="2"/>
  <c r="BW532" i="2"/>
  <c r="BQ448" i="2"/>
  <c r="BQ495" i="2"/>
  <c r="BP464" i="2"/>
  <c r="BU464" i="2"/>
  <c r="BW464" i="2"/>
  <c r="BQ467" i="2"/>
  <c r="BR445" i="2"/>
  <c r="BR4" i="2"/>
  <c r="BP472" i="2"/>
  <c r="BW472" i="2"/>
  <c r="BU472" i="2"/>
  <c r="BQ108" i="2"/>
  <c r="BQ518" i="2"/>
  <c r="BP483" i="2"/>
  <c r="BP275" i="2"/>
  <c r="BQ511" i="2"/>
  <c r="BQ534" i="2"/>
  <c r="BP504" i="2"/>
  <c r="BW504" i="2"/>
  <c r="BU504" i="2"/>
  <c r="U445" i="2"/>
  <c r="U444" i="2" s="1"/>
  <c r="U4" i="2"/>
  <c r="BQ473" i="2"/>
  <c r="BW151" i="2"/>
  <c r="BU151" i="2"/>
  <c r="BP151" i="2"/>
  <c r="BN222" i="2"/>
  <c r="BN185" i="2" s="1"/>
  <c r="BN365" i="2"/>
  <c r="G433" i="2"/>
  <c r="I433" i="2" s="1"/>
  <c r="BU474" i="2"/>
  <c r="BP474" i="2"/>
  <c r="BP500" i="2"/>
  <c r="BW500" i="2"/>
  <c r="BQ492" i="2"/>
  <c r="BP473" i="2"/>
  <c r="BU473" i="2"/>
  <c r="BW473" i="2"/>
  <c r="BN453" i="2"/>
  <c r="BR339" i="2"/>
  <c r="G444" i="2"/>
  <c r="BP489" i="2"/>
  <c r="BW489" i="2"/>
  <c r="BU489" i="2"/>
  <c r="BQ446" i="2"/>
  <c r="BP492" i="2"/>
  <c r="BU492" i="2"/>
  <c r="BW492" i="2"/>
  <c r="BR457" i="2"/>
  <c r="V490" i="2"/>
  <c r="BT490" i="2"/>
  <c r="U159" i="2"/>
  <c r="U107" i="2" s="1"/>
  <c r="BP505" i="2"/>
  <c r="BU505" i="2"/>
  <c r="BW505" i="2"/>
  <c r="V321" i="2"/>
  <c r="BP521" i="2"/>
  <c r="BW491" i="2"/>
  <c r="BR444" i="2" l="1"/>
  <c r="BT444" i="2"/>
  <c r="BN444" i="2"/>
  <c r="BR320" i="2"/>
  <c r="BQ339" i="2"/>
  <c r="BU339" i="2"/>
  <c r="BQ320" i="2"/>
  <c r="BT320" i="2"/>
  <c r="BU320" i="2"/>
  <c r="BW321" i="2"/>
  <c r="BO185" i="2"/>
  <c r="BO3" i="2" s="1"/>
  <c r="BO443" i="2" s="1"/>
  <c r="BT222" i="2"/>
  <c r="BP107" i="2"/>
  <c r="W3" i="2"/>
  <c r="W443" i="2" s="1"/>
  <c r="W431" i="2"/>
  <c r="U431" i="2"/>
  <c r="U3" i="2"/>
  <c r="U443" i="2" s="1"/>
  <c r="BS525" i="2"/>
  <c r="BS313" i="2"/>
  <c r="BS505" i="2"/>
  <c r="BV505" i="2"/>
  <c r="BS479" i="2"/>
  <c r="BV479" i="2"/>
  <c r="I36" i="3"/>
  <c r="X107" i="2"/>
  <c r="J107" i="2"/>
  <c r="BS527" i="2"/>
  <c r="BV527" i="2"/>
  <c r="BS511" i="2"/>
  <c r="BV511" i="2"/>
  <c r="BS488" i="2"/>
  <c r="BV488" i="2"/>
  <c r="BS465" i="2"/>
  <c r="BS489" i="2"/>
  <c r="BV489" i="2"/>
  <c r="BS451" i="2"/>
  <c r="BV451" i="2"/>
  <c r="BS472" i="2"/>
  <c r="BV472" i="2"/>
  <c r="BS463" i="2"/>
  <c r="BV463" i="2"/>
  <c r="BW234" i="2"/>
  <c r="BW222" i="2" s="1"/>
  <c r="BP234" i="2"/>
  <c r="BP222" i="2" s="1"/>
  <c r="BP185" i="2" s="1"/>
  <c r="BU234" i="2"/>
  <c r="BS515" i="2"/>
  <c r="BV515" i="2"/>
  <c r="BS295" i="2"/>
  <c r="BV295" i="2"/>
  <c r="BS529" i="2"/>
  <c r="BV529" i="2"/>
  <c r="BS533" i="2"/>
  <c r="BV533" i="2"/>
  <c r="BN320" i="2"/>
  <c r="BN3" i="2" s="1"/>
  <c r="BW454" i="2"/>
  <c r="BS521" i="2"/>
  <c r="BV521" i="2"/>
  <c r="BS484" i="2"/>
  <c r="BV484" i="2"/>
  <c r="BT494" i="2"/>
  <c r="BW494" i="2"/>
  <c r="BS217" i="2"/>
  <c r="BV217" i="2"/>
  <c r="BQ294" i="2"/>
  <c r="BU483" i="2"/>
  <c r="BU275" i="2"/>
  <c r="BS467" i="2"/>
  <c r="BV467" i="2"/>
  <c r="BV307" i="2"/>
  <c r="BS307" i="2"/>
  <c r="BS483" i="2"/>
  <c r="BS275" i="2"/>
  <c r="BS486" i="2"/>
  <c r="BV486" i="2"/>
  <c r="BS468" i="2"/>
  <c r="BV468" i="2"/>
  <c r="BS446" i="2"/>
  <c r="BU500" i="2"/>
  <c r="BQ445" i="2"/>
  <c r="BQ444" i="2" s="1"/>
  <c r="BQ4" i="2"/>
  <c r="BS534" i="2"/>
  <c r="BV534" i="2"/>
  <c r="BW483" i="2"/>
  <c r="BW275" i="2"/>
  <c r="BS448" i="2"/>
  <c r="BV448" i="2"/>
  <c r="BP519" i="2"/>
  <c r="BW519" i="2"/>
  <c r="BU519" i="2"/>
  <c r="BS504" i="2"/>
  <c r="BV504" i="2"/>
  <c r="T431" i="2"/>
  <c r="H431" i="2" s="1"/>
  <c r="J431" i="2" s="1"/>
  <c r="T3" i="2"/>
  <c r="T443" i="2" s="1"/>
  <c r="BW320" i="2"/>
  <c r="BV159" i="2"/>
  <c r="BS159" i="2"/>
  <c r="BU450" i="2"/>
  <c r="BS530" i="2"/>
  <c r="BV530" i="2"/>
  <c r="BU469" i="2"/>
  <c r="BU108" i="2"/>
  <c r="BU107" i="2" s="1"/>
  <c r="BV322" i="2"/>
  <c r="BV321" i="2" s="1"/>
  <c r="BS322" i="2"/>
  <c r="BS321" i="2" s="1"/>
  <c r="BS482" i="2"/>
  <c r="BV482" i="2"/>
  <c r="BS493" i="2"/>
  <c r="BV493" i="2"/>
  <c r="BV365" i="2"/>
  <c r="BS365" i="2"/>
  <c r="BS523" i="2"/>
  <c r="BV523" i="2"/>
  <c r="BS520" i="2"/>
  <c r="BV520" i="2"/>
  <c r="BS459" i="2"/>
  <c r="BV459" i="2"/>
  <c r="BW529" i="2"/>
  <c r="BS474" i="2"/>
  <c r="BV474" i="2"/>
  <c r="BU455" i="2"/>
  <c r="BS487" i="2"/>
  <c r="BV487" i="2"/>
  <c r="BW475" i="2"/>
  <c r="BS475" i="2"/>
  <c r="BV475" i="2"/>
  <c r="C37" i="3"/>
  <c r="J185" i="2"/>
  <c r="I185" i="2"/>
  <c r="BT8" i="2"/>
  <c r="BS531" i="2"/>
  <c r="BV531" i="2"/>
  <c r="R432" i="2"/>
  <c r="R434" i="2" s="1"/>
  <c r="BK443" i="2"/>
  <c r="BS491" i="2"/>
  <c r="BV491" i="2"/>
  <c r="BQ514" i="2"/>
  <c r="BS506" i="2"/>
  <c r="BV506" i="2"/>
  <c r="BS535" i="2"/>
  <c r="BV535" i="2"/>
  <c r="BS340" i="2"/>
  <c r="BV340" i="2"/>
  <c r="BU446" i="2"/>
  <c r="Z222" i="2"/>
  <c r="Q185" i="2"/>
  <c r="BS476" i="2"/>
  <c r="BV476" i="2"/>
  <c r="BS510" i="2"/>
  <c r="BV510" i="2"/>
  <c r="BS466" i="2"/>
  <c r="BV466" i="2"/>
  <c r="F66" i="3"/>
  <c r="I431" i="2"/>
  <c r="BV133" i="2"/>
  <c r="BS133" i="2"/>
  <c r="BS517" i="2"/>
  <c r="BV517" i="2"/>
  <c r="BS490" i="2"/>
  <c r="BV490" i="2"/>
  <c r="BS186" i="2"/>
  <c r="BV186" i="2"/>
  <c r="BS532" i="2"/>
  <c r="BV532" i="2"/>
  <c r="BS453" i="2"/>
  <c r="BV453" i="2"/>
  <c r="BS469" i="2"/>
  <c r="BV469" i="2"/>
  <c r="BS234" i="2"/>
  <c r="BV234" i="2"/>
  <c r="BS497" i="2"/>
  <c r="BV497" i="2"/>
  <c r="BV316" i="2"/>
  <c r="BS316" i="2"/>
  <c r="BS461" i="2"/>
  <c r="BV461" i="2"/>
  <c r="BS496" i="2"/>
  <c r="BV496" i="2"/>
  <c r="BS478" i="2"/>
  <c r="BV478" i="2"/>
  <c r="BS456" i="2"/>
  <c r="BV456" i="2"/>
  <c r="BW453" i="2"/>
  <c r="BS518" i="2"/>
  <c r="BV518" i="2"/>
  <c r="BS454" i="2"/>
  <c r="BS449" i="2"/>
  <c r="BV449" i="2"/>
  <c r="BS301" i="2"/>
  <c r="BV301" i="2"/>
  <c r="BP445" i="2"/>
  <c r="BP444" i="2" s="1"/>
  <c r="BP4" i="2"/>
  <c r="BS494" i="2"/>
  <c r="BV494" i="2"/>
  <c r="BS522" i="2"/>
  <c r="BV522" i="2"/>
  <c r="F64" i="3"/>
  <c r="I429" i="2"/>
  <c r="BS455" i="2"/>
  <c r="BV455" i="2"/>
  <c r="BS142" i="2"/>
  <c r="BV142" i="2"/>
  <c r="BV223" i="2"/>
  <c r="BS223" i="2"/>
  <c r="BW294" i="2"/>
  <c r="BS473" i="2"/>
  <c r="BV473" i="2"/>
  <c r="BV108" i="2"/>
  <c r="BS108" i="2"/>
  <c r="BW495" i="2"/>
  <c r="BS500" i="2"/>
  <c r="BV500" i="2"/>
  <c r="BW487" i="2"/>
  <c r="BS464" i="2"/>
  <c r="BV464" i="2"/>
  <c r="BS447" i="2"/>
  <c r="BV447" i="2"/>
  <c r="BQ222" i="2"/>
  <c r="BS460" i="2"/>
  <c r="BV460" i="2"/>
  <c r="BS470" i="2"/>
  <c r="BV470" i="2"/>
  <c r="BU471" i="2"/>
  <c r="X321" i="2"/>
  <c r="O320" i="2"/>
  <c r="BS513" i="2"/>
  <c r="BV513" i="2"/>
  <c r="BS503" i="2"/>
  <c r="BV503" i="2"/>
  <c r="BS501" i="2"/>
  <c r="BV501" i="2"/>
  <c r="BW455" i="2"/>
  <c r="BS509" i="2"/>
  <c r="BV509" i="2"/>
  <c r="BQ8" i="2"/>
  <c r="BV350" i="2"/>
  <c r="BS350" i="2"/>
  <c r="O3" i="2"/>
  <c r="BS526" i="2"/>
  <c r="BV526" i="2"/>
  <c r="BP514" i="2"/>
  <c r="BU514" i="2"/>
  <c r="BW514" i="2"/>
  <c r="BS528" i="2"/>
  <c r="BV528" i="2"/>
  <c r="BS481" i="2"/>
  <c r="BV481" i="2"/>
  <c r="BS512" i="2"/>
  <c r="BV512" i="2"/>
  <c r="V3" i="2"/>
  <c r="V443" i="2" s="1"/>
  <c r="R3" i="2"/>
  <c r="R443" i="2" s="1"/>
  <c r="C36" i="3"/>
  <c r="I107" i="2"/>
  <c r="G427" i="2"/>
  <c r="G3" i="2"/>
  <c r="BS524" i="2"/>
  <c r="BV524" i="2"/>
  <c r="BS471" i="2"/>
  <c r="BV471" i="2"/>
  <c r="BW457" i="2"/>
  <c r="BU457" i="2"/>
  <c r="BR107" i="2"/>
  <c r="BS516" i="2"/>
  <c r="BV516" i="2"/>
  <c r="BS477" i="2"/>
  <c r="BV477" i="2"/>
  <c r="BS485" i="2"/>
  <c r="BV485" i="2"/>
  <c r="BS507" i="2"/>
  <c r="BV507" i="2"/>
  <c r="Y222" i="2"/>
  <c r="P185" i="2"/>
  <c r="BU465" i="2"/>
  <c r="BS458" i="2"/>
  <c r="BV458" i="2"/>
  <c r="BT185" i="2"/>
  <c r="V320" i="2"/>
  <c r="V431" i="2" s="1"/>
  <c r="V434" i="2" s="1"/>
  <c r="BS492" i="2"/>
  <c r="BV492" i="2"/>
  <c r="BS495" i="2"/>
  <c r="BV495" i="2"/>
  <c r="BS498" i="2"/>
  <c r="BV498" i="2"/>
  <c r="BQ107" i="2"/>
  <c r="BS462" i="2"/>
  <c r="BV462" i="2"/>
  <c r="BS480" i="2"/>
  <c r="BV480" i="2"/>
  <c r="BT107" i="2"/>
  <c r="BS452" i="2"/>
  <c r="BV452" i="2"/>
  <c r="BS508" i="2"/>
  <c r="BV508" i="2"/>
  <c r="C38" i="3"/>
  <c r="I320" i="2"/>
  <c r="J320" i="2"/>
  <c r="BS450" i="2"/>
  <c r="BV450" i="2"/>
  <c r="BU453" i="2"/>
  <c r="BW480" i="2"/>
  <c r="BW490" i="2"/>
  <c r="BQ519" i="2"/>
  <c r="BS502" i="2"/>
  <c r="BV502" i="2"/>
  <c r="BW108" i="2"/>
  <c r="BW107" i="2" s="1"/>
  <c r="BW501" i="2"/>
  <c r="BV151" i="2"/>
  <c r="BS151" i="2"/>
  <c r="BU529" i="2"/>
  <c r="BR243" i="2"/>
  <c r="BR222" i="2" s="1"/>
  <c r="BR185" i="2" s="1"/>
  <c r="BS8" i="2"/>
  <c r="BV8" i="2"/>
  <c r="BU475" i="2"/>
  <c r="BS499" i="2"/>
  <c r="BV499" i="2"/>
  <c r="BQ185" i="2" l="1"/>
  <c r="BQ3" i="2" s="1"/>
  <c r="BQ443" i="2" s="1"/>
  <c r="BW185" i="2"/>
  <c r="BS222" i="2"/>
  <c r="BT3" i="2"/>
  <c r="BT443" i="2" s="1"/>
  <c r="H435" i="2"/>
  <c r="BR3" i="2"/>
  <c r="BR443" i="2" s="1"/>
  <c r="Y185" i="2"/>
  <c r="P3" i="2"/>
  <c r="P430" i="2"/>
  <c r="BW446" i="2"/>
  <c r="BU222" i="2"/>
  <c r="BU185" i="2" s="1"/>
  <c r="U432" i="2"/>
  <c r="U434" i="2" s="1"/>
  <c r="BS519" i="2"/>
  <c r="BV519" i="2"/>
  <c r="BU445" i="2"/>
  <c r="BU444" i="2" s="1"/>
  <c r="BU4" i="2"/>
  <c r="G435" i="2"/>
  <c r="I435" i="2" s="1"/>
  <c r="BN443" i="2"/>
  <c r="O443" i="2"/>
  <c r="X3" i="2"/>
  <c r="X443" i="2" s="1"/>
  <c r="J3" i="2"/>
  <c r="J443" i="2" s="1"/>
  <c r="BS107" i="2"/>
  <c r="BW445" i="2"/>
  <c r="BW444" i="2" s="1"/>
  <c r="BW4" i="2"/>
  <c r="BV457" i="2"/>
  <c r="BV339" i="2"/>
  <c r="BS514" i="2"/>
  <c r="BV514" i="2"/>
  <c r="BS320" i="2"/>
  <c r="BV446" i="2"/>
  <c r="BV294" i="2"/>
  <c r="BV525" i="2"/>
  <c r="BV313" i="2"/>
  <c r="F4" i="3"/>
  <c r="C5" i="3"/>
  <c r="G443" i="2"/>
  <c r="I3" i="2"/>
  <c r="I443" i="2" s="1"/>
  <c r="I38" i="3"/>
  <c r="X320" i="2"/>
  <c r="BV107" i="2"/>
  <c r="BP3" i="2"/>
  <c r="BP443" i="2" s="1"/>
  <c r="BV454" i="2"/>
  <c r="BS457" i="2"/>
  <c r="BS339" i="2"/>
  <c r="BV320" i="2"/>
  <c r="BV483" i="2"/>
  <c r="BV275" i="2"/>
  <c r="BV222" i="2" s="1"/>
  <c r="BS294" i="2"/>
  <c r="BS185" i="2" s="1"/>
  <c r="L43" i="3"/>
  <c r="L40" i="3"/>
  <c r="L37" i="3"/>
  <c r="L34" i="3"/>
  <c r="L45" i="3"/>
  <c r="L42" i="3"/>
  <c r="L39" i="3"/>
  <c r="L36" i="3"/>
  <c r="C64" i="3"/>
  <c r="L41" i="3"/>
  <c r="L35" i="3"/>
  <c r="L44" i="3"/>
  <c r="L38" i="3"/>
  <c r="G432" i="2"/>
  <c r="I432" i="2" s="1"/>
  <c r="G439" i="2"/>
  <c r="I428" i="2"/>
  <c r="Z185" i="2"/>
  <c r="Q3" i="2"/>
  <c r="Q430" i="2"/>
  <c r="O430" i="2"/>
  <c r="BS445" i="2"/>
  <c r="BS4" i="2"/>
  <c r="BV465" i="2"/>
  <c r="BS444" i="2" l="1"/>
  <c r="BV185" i="2"/>
  <c r="BW3" i="2"/>
  <c r="BW443" i="2" s="1"/>
  <c r="BU3" i="2"/>
  <c r="BU443" i="2" s="1"/>
  <c r="J435" i="2"/>
  <c r="Q443" i="2"/>
  <c r="Z3" i="2"/>
  <c r="Z443" i="2" s="1"/>
  <c r="BS3" i="2"/>
  <c r="G430" i="2"/>
  <c r="G434" i="2"/>
  <c r="I434" i="2" s="1"/>
  <c r="P443" i="2"/>
  <c r="Y3" i="2"/>
  <c r="Y443" i="2" s="1"/>
  <c r="H430" i="2"/>
  <c r="J430" i="2" s="1"/>
  <c r="H434" i="2"/>
  <c r="J434" i="2" s="1"/>
  <c r="BV445" i="2"/>
  <c r="BV444" i="2" s="1"/>
  <c r="BV4" i="2"/>
  <c r="I64" i="3"/>
  <c r="G437" i="2"/>
  <c r="I437" i="2" s="1"/>
  <c r="G436" i="2"/>
  <c r="BS443" i="2" l="1"/>
  <c r="BV3" i="2"/>
  <c r="BV443" i="2" s="1"/>
  <c r="F65" i="3"/>
  <c r="I430" i="2"/>
  <c r="I65" i="3"/>
  <c r="I436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29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131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133" authorId="0" shapeId="0">
      <text>
        <r>
          <rPr>
            <sz val="11"/>
            <color rgb="FF000000"/>
            <rFont val="Calibri"/>
            <scheme val="minor"/>
          </rPr>
          <t>======
ID#AAAAURi54II
Gilson Parodes    (2021-03-26 01:33:15)
(Reitoria) 
(Reserva Institucional 2,5%)
(R$ X,XX) 
(Despesa de capital)</t>
        </r>
      </text>
    </comment>
    <comment ref="D142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217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294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322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  <comment ref="K323" authorId="0" shapeId="0">
      <text>
        <r>
          <rPr>
            <sz val="11"/>
            <color rgb="FF000000"/>
            <rFont val="Calibri"/>
            <scheme val="minor"/>
          </rPr>
          <t>valor a anular para recompor orçamento R$ 240.409,22
======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nZLUfhqg60deNYIDtN66cqbywCw=="/>
    </ext>
  </extLst>
</comments>
</file>

<file path=xl/sharedStrings.xml><?xml version="1.0" encoding="utf-8"?>
<sst xmlns="http://schemas.openxmlformats.org/spreadsheetml/2006/main" count="1652" uniqueCount="965">
  <si>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</si>
  <si>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</si>
  <si>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</si>
  <si>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</si>
  <si>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</si>
  <si>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</si>
  <si>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</si>
  <si>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</si>
  <si>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</si>
  <si>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</si>
  <si>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</si>
  <si>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</si>
  <si>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</si>
  <si>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</si>
  <si>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</si>
  <si>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</si>
  <si>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</si>
  <si>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</si>
  <si>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</si>
  <si>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</si>
  <si>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</si>
  <si>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</si>
  <si>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</si>
  <si>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</si>
  <si>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</si>
  <si>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</si>
  <si>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</si>
  <si>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</si>
  <si>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</si>
  <si>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</si>
  <si>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</si>
  <si>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</si>
  <si>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</si>
  <si>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</si>
  <si>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</si>
  <si>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</si>
  <si>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</si>
  <si>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</si>
  <si>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</si>
  <si>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</si>
  <si>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</si>
  <si>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</si>
  <si>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</si>
  <si>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</si>
  <si>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</si>
  <si>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</si>
  <si>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</si>
  <si>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</si>
  <si>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</si>
  <si>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</si>
  <si>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</si>
  <si>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</si>
  <si>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</si>
  <si>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</si>
  <si>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</si>
  <si>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</si>
  <si>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</si>
  <si>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</si>
  <si>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</si>
  <si>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</si>
  <si>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</si>
  <si>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</si>
  <si>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</si>
  <si>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</si>
  <si>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</si>
  <si>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</si>
  <si>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</si>
  <si>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</si>
  <si>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</si>
  <si>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</si>
  <si>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</si>
  <si>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</si>
  <si>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</si>
  <si>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</si>
  <si>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</si>
  <si>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</si>
  <si>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</si>
  <si>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 2022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</si>
  <si>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</si>
  <si>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</si>
  <si>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</si>
  <si>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</si>
  <si>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</si>
  <si>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</si>
  <si>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</si>
  <si>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</si>
  <si>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</si>
  <si>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</si>
  <si>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</si>
  <si>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</si>
  <si>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</si>
  <si>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</si>
  <si>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</si>
  <si>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</si>
  <si>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</si>
  <si>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</si>
  <si>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</si>
  <si>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</si>
  <si>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</si>
  <si>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</si>
  <si>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</si>
  <si>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</si>
  <si>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</si>
  <si>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</si>
  <si>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</si>
  <si>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</si>
  <si>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</si>
  <si>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</si>
  <si>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</si>
  <si>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</si>
  <si>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0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</si>
  <si>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</si>
  <si>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</si>
  <si>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</si>
  <si>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</si>
  <si>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DG - DIREÇÃO GERAL</t>
  </si>
  <si>
    <t>2022NE000002</t>
  </si>
  <si>
    <t>3.33.90.14-14</t>
  </si>
  <si>
    <t>Diárias a servidores</t>
  </si>
  <si>
    <t>3.33.90.33-01</t>
  </si>
  <si>
    <t>Passagens para o país</t>
  </si>
  <si>
    <t>3.33.90.36-02</t>
  </si>
  <si>
    <t>Diárias a Colaboradores Eventuais</t>
  </si>
  <si>
    <t>DAD - DIRETORIA DE ADMINISTRAÇÃO</t>
  </si>
  <si>
    <t>2022NE000056</t>
  </si>
  <si>
    <t>2022NE000025</t>
  </si>
  <si>
    <t>3.33.90.93-02</t>
  </si>
  <si>
    <t>Reeembolso/ressarcimento despesas servidores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</si>
  <si>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</si>
  <si>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</si>
  <si>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</si>
  <si>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</si>
  <si>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</si>
  <si>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</si>
  <si>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</si>
  <si>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</si>
  <si>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3.33.90.30-19</t>
  </si>
  <si>
    <t>Material de Consumo - Embalagens - Separação Resíduos</t>
  </si>
  <si>
    <t>Material de Consumo - Embalagens</t>
  </si>
  <si>
    <t>2020NE800343</t>
  </si>
  <si>
    <t>Material de Consumo - Embalagens-DELCIO</t>
  </si>
  <si>
    <t>2020NE800161</t>
  </si>
  <si>
    <t>3.33.90.30-21</t>
  </si>
  <si>
    <t>Material de Consumo - Copa e Cozinha- OMEGA</t>
  </si>
  <si>
    <t>2022NE000066</t>
  </si>
  <si>
    <t>3.33.90.30-22</t>
  </si>
  <si>
    <t>Material de Consumo - Limpeza/DARLU</t>
  </si>
  <si>
    <t>2022NE000067</t>
  </si>
  <si>
    <t>2020NE800340</t>
  </si>
  <si>
    <t>Material de Consumo - Limpeza- CCK/GD ATACADISTA</t>
  </si>
  <si>
    <t>2022NE000068</t>
  </si>
  <si>
    <t>2020NE800341</t>
  </si>
  <si>
    <t>Material de Consumo - Limpeza- CHRISPIM/JJ VITALLI</t>
  </si>
  <si>
    <t>2022NE000069</t>
  </si>
  <si>
    <t>Material de Consumo - Limpeza- DELCIO/KAPRICHO</t>
  </si>
  <si>
    <t>2020NE800353</t>
  </si>
  <si>
    <t>Material de Consumo - Limpeza- LUTAR</t>
  </si>
  <si>
    <t>2020NE800354</t>
  </si>
  <si>
    <t>Material de Consumo - Limpeza- M  MARTINS</t>
  </si>
  <si>
    <t>2020NE800360</t>
  </si>
  <si>
    <t>Material de Consumo - Limpeza- PURA SAUDE</t>
  </si>
  <si>
    <t>2020NE800404</t>
  </si>
  <si>
    <t>Material de Consumo - Limpeza- DELCIO</t>
  </si>
  <si>
    <t>2020NE800406</t>
  </si>
  <si>
    <t>2020NE800352</t>
  </si>
  <si>
    <t>3.33.90.30-23</t>
  </si>
  <si>
    <t>Material de Consumo - Uniformes, Tecidos ... - LUIS FERNANDO</t>
  </si>
  <si>
    <t>2022NE000059</t>
  </si>
  <si>
    <t>3.33.90.30-24</t>
  </si>
  <si>
    <t>Material de Consumo - Manut de Bens Imóveis/Inst- CCK/MJ</t>
  </si>
  <si>
    <t>2022NE000057</t>
  </si>
  <si>
    <t>Material de Consumo - Manut de Bens Imóveis/Inst- ELIZANE</t>
  </si>
  <si>
    <t>2022NE000045</t>
  </si>
  <si>
    <t>Material de Consumo -S VASCONCELOS</t>
  </si>
  <si>
    <t>2022NE000046</t>
  </si>
  <si>
    <t>Material de Consumo -CORATTO PISOS</t>
  </si>
  <si>
    <t>2022NE000047</t>
  </si>
  <si>
    <t>Material de Consumo -PRISCILA VALADÃO</t>
  </si>
  <si>
    <t>2022NE000048</t>
  </si>
  <si>
    <t>Material de Consumo -RM COMÉRCIO</t>
  </si>
  <si>
    <t>2022NE000049</t>
  </si>
  <si>
    <t>Material de Consumo - RANCHO</t>
  </si>
  <si>
    <t>2022NE000050</t>
  </si>
  <si>
    <t>Material de Consumo - JARDEL JACOBS</t>
  </si>
  <si>
    <t>2022NE000051</t>
  </si>
  <si>
    <t>Material de Consumo -  JJ VITALLI</t>
  </si>
  <si>
    <t>2022NE000052</t>
  </si>
  <si>
    <t>Material de Consumo - COMERCIAL SPONCHIADO</t>
  </si>
  <si>
    <t>2022NE000053</t>
  </si>
  <si>
    <t>Material de Consumo -  BRASIDAS EIRELLI</t>
  </si>
  <si>
    <t>2022NE000055</t>
  </si>
  <si>
    <t>Material de Consumo -  LICITARE</t>
  </si>
  <si>
    <t>2022NE000089</t>
  </si>
  <si>
    <t>Material de Consumo - Manut de Bens Imóveis/Inst-VOLT MATERIAIS</t>
  </si>
  <si>
    <t>2022NE000130</t>
  </si>
  <si>
    <t>Material de Consumo - Manut de Bens Imóveis/Inst-DANIELA TENFEN</t>
  </si>
  <si>
    <t>2022NE000134</t>
  </si>
  <si>
    <t>2022NE000131</t>
  </si>
  <si>
    <t>Material de Consumo - Manut de Bens Imóveis/Inst-RANCHO</t>
  </si>
  <si>
    <t>2022NE000132</t>
  </si>
  <si>
    <t>2022NE000133</t>
  </si>
  <si>
    <t>2022NE000135</t>
  </si>
  <si>
    <t>2022NE000120</t>
  </si>
  <si>
    <t>3.33.90.30-26</t>
  </si>
  <si>
    <t>3.33.90.30-25</t>
  </si>
  <si>
    <t>Material de Consumo - Manut de Bens Móveis</t>
  </si>
  <si>
    <t>Material de Consumo - Elétrico e Eletrônico</t>
  </si>
  <si>
    <t>2020NE800351</t>
  </si>
  <si>
    <t>3.33.90.30-28</t>
  </si>
  <si>
    <t>Material de Consumo - Proteção e Segurança LIMP</t>
  </si>
  <si>
    <t>Material de Consumo - Proteção e Segurança- LUIZ FERNANDO</t>
  </si>
  <si>
    <t>3.33.90.30-39</t>
  </si>
  <si>
    <t>Material de Consumo - Manut de Veículos</t>
  </si>
  <si>
    <t>3.33.90.30-42</t>
  </si>
  <si>
    <t>Material de Consumo - Ferramentas</t>
  </si>
  <si>
    <t>Material de Consumo - Ferramentas-LIMP</t>
  </si>
  <si>
    <t>2020NE800260</t>
  </si>
  <si>
    <t>3.33.90.33-03</t>
  </si>
  <si>
    <r>
      <rPr>
        <sz val="12"/>
        <color theme="1"/>
        <rFont val="Calibri"/>
      </rPr>
      <t xml:space="preserve">Serviços de Máquinas </t>
    </r>
    <r>
      <rPr>
        <b/>
        <sz val="12"/>
        <color theme="1"/>
        <rFont val="Calibri"/>
      </rPr>
      <t>- DM SPRINGER Terraplanagem</t>
    </r>
  </si>
  <si>
    <t>3.33.90.37-01</t>
  </si>
  <si>
    <t>Apoio Administrativo - Auxiliar Administrativo</t>
  </si>
  <si>
    <t>2022NE000086</t>
  </si>
  <si>
    <t>3.33.90.37-02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</si>
  <si>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</t>
    </r>
  </si>
  <si>
    <t>2022NE000061</t>
  </si>
  <si>
    <t>2021NE000012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</si>
  <si>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</si>
  <si>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</si>
  <si>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2022NE000101</t>
  </si>
  <si>
    <t>2021NE000009</t>
  </si>
  <si>
    <t>3.33.90.37-04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</si>
  <si>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</t>
    </r>
  </si>
  <si>
    <t>2021NE000178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</si>
  <si>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</si>
  <si>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</si>
  <si>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</si>
  <si>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t>2020NE000102</t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</si>
  <si>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</si>
  <si>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</si>
  <si>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</si>
  <si>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</si>
  <si>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t>2021NE000144</t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</si>
  <si>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</si>
  <si>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2022NE000096</t>
  </si>
  <si>
    <t>2020NE800292</t>
  </si>
  <si>
    <t>3.33.90.39-17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</si>
  <si>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</si>
  <si>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2022NE000097</t>
  </si>
  <si>
    <t>2020NE800030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</si>
  <si>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</t>
    </r>
  </si>
  <si>
    <t>2022NE000070</t>
  </si>
  <si>
    <t>2021NE000008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</si>
  <si>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</si>
  <si>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2022NE000065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</si>
  <si>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</si>
  <si>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2021NE000179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</si>
  <si>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</si>
  <si>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2021NE000180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</si>
  <si>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</si>
  <si>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2021NE000181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</si>
  <si>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</si>
  <si>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3.33.90.39-19</t>
  </si>
  <si>
    <t>Manutenção e Conservação de Veículos</t>
  </si>
  <si>
    <t>2022NE000122</t>
  </si>
  <si>
    <t>2020NE800085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</si>
  <si>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</si>
  <si>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</si>
  <si>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2022NE000127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</si>
  <si>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</si>
  <si>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2019NE800188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</si>
  <si>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</si>
  <si>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</si>
  <si>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2022NE000093</t>
  </si>
  <si>
    <t>2020NE800145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</si>
  <si>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</si>
  <si>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</si>
  <si>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2021NE000070</t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</si>
  <si>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</si>
  <si>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</si>
  <si>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</si>
  <si>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</si>
  <si>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3.33.90.39-69</t>
  </si>
  <si>
    <t>Seguros em Geral</t>
  </si>
  <si>
    <t>2020NE800026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</si>
  <si>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</si>
  <si>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</si>
  <si>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t>2022NE000115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</si>
  <si>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AMBSERV</t>
    </r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</si>
  <si>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</si>
  <si>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</si>
  <si>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</si>
  <si>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2022NE000100</t>
  </si>
  <si>
    <t>2021NE000097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</si>
  <si>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</si>
  <si>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 xml:space="preserve">OI S/A </t>
    </r>
  </si>
  <si>
    <t>2022NE000054</t>
  </si>
  <si>
    <t>2021NE000007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</si>
  <si>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</si>
  <si>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</si>
  <si>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2022NE000075</t>
  </si>
  <si>
    <t>3.33.90.39-83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</si>
  <si>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</si>
  <si>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3.33.91.39-90</t>
  </si>
  <si>
    <t>Publicidade legal D.O.U -FUNIN</t>
  </si>
  <si>
    <t>2021NE000005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</si>
  <si>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</si>
  <si>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</si>
  <si>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2022NE000037</t>
  </si>
  <si>
    <t>2021NE000083</t>
  </si>
  <si>
    <t>3.33.90.47-22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</si>
  <si>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</si>
  <si>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3.44.90.51-91</t>
  </si>
  <si>
    <t>Obras em Andamento - Convivência Terceirizado (EO)</t>
  </si>
  <si>
    <t>Obras em Andamento - Rede Coletora para Efluentes (EO)</t>
  </si>
  <si>
    <t>Obras em Andamento - Pavilhão p/compostagem (EO)</t>
  </si>
  <si>
    <t>Obras em Andamento - Projeto Prédio de Laboratórios (EO)</t>
  </si>
  <si>
    <t>Obras em Andamento - Centro de Saúde (EO)</t>
  </si>
  <si>
    <t>Obras em Andamento - Novo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</si>
  <si>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</si>
  <si>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</si>
  <si>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</si>
  <si>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</si>
  <si>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PPCI (EO)</t>
  </si>
  <si>
    <t>2021NE000182</t>
  </si>
  <si>
    <t>3.44.90.52-33</t>
  </si>
  <si>
    <t>Equipamentos - SPACE INFORMÁTICA</t>
  </si>
  <si>
    <t>3.44.90.52-34</t>
  </si>
  <si>
    <t>Equipamentos -  Lixeiras Seletivas</t>
  </si>
  <si>
    <t>2021NE000169</t>
  </si>
  <si>
    <t>3.44.90.52-42</t>
  </si>
  <si>
    <t>Equipamentos - IND COM COLCHOES ORTHOVIDA</t>
  </si>
  <si>
    <t>2021NE000188</t>
  </si>
  <si>
    <t xml:space="preserve">Equipamentos - ESCOLARE IND </t>
  </si>
  <si>
    <t>2021NE000189</t>
  </si>
  <si>
    <t>Equipamentos - ESCRIBUL COMERCIO DE MOVEIS</t>
  </si>
  <si>
    <t>DPDI - DIRETORIA DE PLANEJ E DESENV INSTITUCIONAL</t>
  </si>
  <si>
    <t>GERAL</t>
  </si>
  <si>
    <t>2022NE000063</t>
  </si>
  <si>
    <t>3.33.90.39-48</t>
  </si>
  <si>
    <t>Serviços de Seleção e Treinamento - Concurso Público</t>
  </si>
  <si>
    <t>2022NE000106</t>
  </si>
  <si>
    <t>3.44.90.52-35</t>
  </si>
  <si>
    <t>Equipamentos de TIC Permanente - NADJA MARINA</t>
  </si>
  <si>
    <t>Equipamentos de TIC Permanente - Estações Alto Desemp. (E.O.)</t>
  </si>
  <si>
    <t>Equipamentos de TIC Permanente - Computadores (Extraorçam.)</t>
  </si>
  <si>
    <t>2021NE000192</t>
  </si>
  <si>
    <t>3.44.90.52-30</t>
  </si>
  <si>
    <t>Equipamentos -NADJA MARINA PIRES</t>
  </si>
  <si>
    <t>2021NE000195</t>
  </si>
  <si>
    <t>Equipamentos -GP TRADE CONPANY ELETRÔNICA</t>
  </si>
  <si>
    <t>2021NE000191</t>
  </si>
  <si>
    <t>Equipamentos -B2G COMERCIO DE PRODUTOS LTDA</t>
  </si>
  <si>
    <t>2021NE000193</t>
  </si>
  <si>
    <t>Equipamentos -SOLARIS TELEINFORMÁTICA LTDA</t>
  </si>
  <si>
    <t>2021NE000148</t>
  </si>
  <si>
    <t>3.44.90.52-41</t>
  </si>
  <si>
    <r>
      <rPr>
        <sz val="12"/>
        <color theme="1"/>
        <rFont val="Calibri"/>
      </rPr>
      <t>Equipamentos -DELL (</t>
    </r>
    <r>
      <rPr>
        <b/>
        <sz val="12"/>
        <color theme="1"/>
        <rFont val="Calibri"/>
      </rPr>
      <t>Emenda Parlamentar</t>
    </r>
    <r>
      <rPr>
        <sz val="12"/>
        <color theme="1"/>
        <rFont val="Calibri"/>
      </rPr>
      <t>)</t>
    </r>
  </si>
  <si>
    <t>2022NE000105</t>
  </si>
  <si>
    <t>2021NE000139</t>
  </si>
  <si>
    <r>
      <rPr>
        <sz val="12"/>
        <color theme="1"/>
        <rFont val="Calibri"/>
      </rPr>
      <t>Equipamentos -DELL/</t>
    </r>
    <r>
      <rPr>
        <b/>
        <sz val="12"/>
        <color theme="1"/>
        <rFont val="Calibri"/>
      </rPr>
      <t>ATHENAS</t>
    </r>
  </si>
  <si>
    <t>2021NE000140</t>
  </si>
  <si>
    <t>Equipamentos -DATEN</t>
  </si>
  <si>
    <t>2021NE000141</t>
  </si>
  <si>
    <t>Equipamentos -PERFIL</t>
  </si>
  <si>
    <t>2021NE000175</t>
  </si>
  <si>
    <t>Equipamentos - LIDER NOTE BOOKS</t>
  </si>
  <si>
    <t>2022NE000107</t>
  </si>
  <si>
    <t>3.44.90.52-45</t>
  </si>
  <si>
    <t>Equipamentos de TIC Permanente - HKA TECNOLOGIA</t>
  </si>
  <si>
    <t>2021NE000194</t>
  </si>
  <si>
    <t>3.44.90.52-47</t>
  </si>
  <si>
    <t>Equipamentos - LICITEC TECNOLOGIA</t>
  </si>
  <si>
    <t>SIG/AWMB E SIG AWMB/CONT (reitoria)</t>
  </si>
  <si>
    <t xml:space="preserve">PIIQP </t>
  </si>
  <si>
    <t>3.33.90.18-01</t>
  </si>
  <si>
    <t xml:space="preserve">PIIQPPE </t>
  </si>
  <si>
    <t xml:space="preserve">FUNDO DE TI </t>
  </si>
  <si>
    <t>3.33.90.30-17</t>
  </si>
  <si>
    <t>Material de Consumo - Processamento de Dados</t>
  </si>
  <si>
    <t>3.33.90.30-29</t>
  </si>
  <si>
    <t>Material de Consumo - Áudio, Video e Foto</t>
  </si>
  <si>
    <t>Serviços Técnicos Profissionais</t>
  </si>
  <si>
    <t>3.33.90.40-06</t>
  </si>
  <si>
    <t>FUNDO DE TI - Locação de Software</t>
  </si>
  <si>
    <t>3.33.90.40-07</t>
  </si>
  <si>
    <t>FUNDO DE TI - Manut Corret/Adapt e Sustentação de Software</t>
  </si>
  <si>
    <t>3.33.90.40-12</t>
  </si>
  <si>
    <t>FUNDO DE TI - Manut e Conserv de Equipamentos de TIC</t>
  </si>
  <si>
    <t>PID</t>
  </si>
  <si>
    <t>3.33.90.36-06</t>
  </si>
  <si>
    <t>Serviços Técnicos Profissionais - PF</t>
  </si>
  <si>
    <t>3.33.90.47-18</t>
  </si>
  <si>
    <t>Contribuição Patronal - Serviços de Terceiros PF</t>
  </si>
  <si>
    <t>CAPACITAÇÃO DE SERVIDORES</t>
  </si>
  <si>
    <t>Reembolso de Passagens (terrestres, aéreas, ...)</t>
  </si>
  <si>
    <t>PROCESSO SELETIVO</t>
  </si>
  <si>
    <t>Diárias a Servidores</t>
  </si>
  <si>
    <t>2021NE000124</t>
  </si>
  <si>
    <t>Serviços Gráficos e Editoriais- GL EDITORA</t>
  </si>
  <si>
    <t>2021NE000125</t>
  </si>
  <si>
    <t>Serviços Gráficos e Editoriais- CADE NEVES</t>
  </si>
  <si>
    <t>2021NE000127</t>
  </si>
  <si>
    <t>Serviços Gráficos e Editoriais- RB COMUNIC. VISUAL</t>
  </si>
  <si>
    <t>2021NE000128</t>
  </si>
  <si>
    <t>Serviços Gráficos e Editoriais- GRÁFICA LUAR</t>
  </si>
  <si>
    <t>2021NE000129</t>
  </si>
  <si>
    <t>Serviços Gráficos e Editoriais-ROGER BRAHUN</t>
  </si>
  <si>
    <t>TI</t>
  </si>
  <si>
    <t>2022NE000110</t>
  </si>
  <si>
    <t>2020NE800414</t>
  </si>
  <si>
    <t>Material de Consumo - Processamento de Dados - C MOURA/BNB</t>
  </si>
  <si>
    <t>2022NE000111</t>
  </si>
  <si>
    <t>Material de Consumo - Processamento de Dados- PELSTER</t>
  </si>
  <si>
    <t>2022NE000112</t>
  </si>
  <si>
    <t>Material de Consumo - Processamento de Dados- MARCIA ADRIANA</t>
  </si>
  <si>
    <t>2022NE000113</t>
  </si>
  <si>
    <t>Material de Consumo - Processamento de Dados- ALZOTEC</t>
  </si>
  <si>
    <t>2022NE000114</t>
  </si>
  <si>
    <t>Material de Consumo - Processamento de Dados- V.C. DA ROCHA</t>
  </si>
  <si>
    <t>2022NE000003</t>
  </si>
  <si>
    <t>2022NE000004</t>
  </si>
  <si>
    <t>Material de Consumo - Processamento de Dados- ELETROQUIP</t>
  </si>
  <si>
    <t>2022NE000005</t>
  </si>
  <si>
    <t>Material de Consumo - Processamento de Dados- J.C.MENDES</t>
  </si>
  <si>
    <t>2022NE000007</t>
  </si>
  <si>
    <t>Material de Consumo - Processamento de Dados- NORTON</t>
  </si>
  <si>
    <t>2022NE000009</t>
  </si>
  <si>
    <t>Material de Consumo - Processamento de Dados- V.C.DA ROCHA</t>
  </si>
  <si>
    <t>2022NE000011</t>
  </si>
  <si>
    <t>Material de Consumo - Processamento de Dados- BNB COMÉRCIO</t>
  </si>
  <si>
    <t>2022NE000012</t>
  </si>
  <si>
    <t>2022NE000013</t>
  </si>
  <si>
    <t>2022NE000014</t>
  </si>
  <si>
    <t>2022NE000015</t>
  </si>
  <si>
    <t>Material de Consumo - Processamento de Dados- ZENITE</t>
  </si>
  <si>
    <t>2022NE000010</t>
  </si>
  <si>
    <t>Material de Consumo - Processamento de Dados- C KOZAR DOS SANTOS</t>
  </si>
  <si>
    <t>2022NE000006</t>
  </si>
  <si>
    <t>Material de Consumo - Processamento de Dados- NETLIFE COM</t>
  </si>
  <si>
    <t>2022NE000008</t>
  </si>
  <si>
    <t>Material de Consumo - Processamento de Dados- QUALITY</t>
  </si>
  <si>
    <t>2022NE000099</t>
  </si>
  <si>
    <t>2020NE800024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</si>
  <si>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</si>
  <si>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2022NE000021</t>
  </si>
  <si>
    <t>3.33.90.40-11</t>
  </si>
  <si>
    <t>Material de Consumo - Processamento de Dados- ABR INFORMÁTICA</t>
  </si>
  <si>
    <t>2021NE000092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</si>
  <si>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</si>
  <si>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2022NE000098</t>
  </si>
  <si>
    <t>2021NE000011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</si>
  <si>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</si>
  <si>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2022NE000083</t>
  </si>
  <si>
    <t>2021NE000006</t>
  </si>
  <si>
    <r>
      <rPr>
        <sz val="12"/>
        <color theme="1"/>
        <rFont val="Calibri"/>
      </rPr>
      <t xml:space="preserve">Comunicação de Dados - Link Internet - </t>
    </r>
    <r>
      <rPr>
        <b/>
        <sz val="12"/>
        <color theme="1"/>
        <rFont val="Calibri"/>
      </rPr>
      <t>BRASIL SERV TELECOM</t>
    </r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</si>
  <si>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</si>
  <si>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</si>
  <si>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</si>
  <si>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Telefonia Fixa e Móvel</t>
  </si>
  <si>
    <t>DE - DIRETORIA DE ENSINO</t>
  </si>
  <si>
    <t>2022NE000044</t>
  </si>
  <si>
    <t>2022NE000073</t>
  </si>
  <si>
    <t>Reeembolso/ressarcimento despesas servidores/DE</t>
  </si>
  <si>
    <t>3.33.90.30-11</t>
  </si>
  <si>
    <t>Material de Consumo - Químicos</t>
  </si>
  <si>
    <t>2022NE000137</t>
  </si>
  <si>
    <t>3.33.90.30-14</t>
  </si>
  <si>
    <t xml:space="preserve">Material de Consumo - Educativo e Esportivo  ANDRE E. S. SCHILLING </t>
  </si>
  <si>
    <t>2022NE000138</t>
  </si>
  <si>
    <t>Material de Consumo - Educativo e Esportivo</t>
  </si>
  <si>
    <t>2022NE000139</t>
  </si>
  <si>
    <t>2022NE000140</t>
  </si>
  <si>
    <t>2022NE000141</t>
  </si>
  <si>
    <t>2022NE000142</t>
  </si>
  <si>
    <t>Material de Consumo - Expediente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</si>
  <si>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</si>
  <si>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</si>
  <si>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</si>
  <si>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</si>
  <si>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</si>
  <si>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Locação de Meios de Transporte</t>
  </si>
  <si>
    <t>2022NE000116</t>
  </si>
  <si>
    <t>Diárias a Colaboradores Eventuais - Geral</t>
  </si>
  <si>
    <t>Diárias a Colaboradores Eventuais - Semanas Acadêmicas</t>
  </si>
  <si>
    <t>Serviços Técnicos Profissionais - PF - Semanas Acadêmicas</t>
  </si>
  <si>
    <t>2022NE000108</t>
  </si>
  <si>
    <t>2021NE000016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</si>
  <si>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</si>
  <si>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</si>
  <si>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</si>
  <si>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</si>
  <si>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</si>
  <si>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</si>
  <si>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</si>
  <si>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</si>
  <si>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2022NE000062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</si>
  <si>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</si>
  <si>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</si>
  <si>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Serviços de Locação de Software</t>
  </si>
  <si>
    <t>Contribuições Previdenciárias-Serviços PF-Semanas Acadêmicas</t>
  </si>
  <si>
    <t>3.44.90.52-08</t>
  </si>
  <si>
    <t>Material Permanente - Equip Laboratórios (Extraorçamentário)</t>
  </si>
  <si>
    <t>Material Permanente - Mobiliário (Extraorçamentário)</t>
  </si>
  <si>
    <t xml:space="preserve">PROJETOS DE ENSINO </t>
  </si>
  <si>
    <t>Diárias a servidores - Monitoria</t>
  </si>
  <si>
    <t>Diárias a servidores - Invernada</t>
  </si>
  <si>
    <t>2022NE000095</t>
  </si>
  <si>
    <t>3.33.90.18-04</t>
  </si>
  <si>
    <t>Auxilios p/Desenv de Estudos e Pesquisas  - Monitoria</t>
  </si>
  <si>
    <t>Serviços de Seleção e Treinamento - Invernada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</si>
  <si>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</si>
  <si>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</si>
  <si>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</si>
  <si>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</si>
  <si>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</si>
  <si>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</si>
  <si>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</si>
  <si>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</si>
  <si>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</si>
  <si>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</si>
  <si>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t>Manutenção e Conserv de Bens Imóveis</t>
  </si>
  <si>
    <t>2022NE000104</t>
  </si>
  <si>
    <t>3.33.90.39-23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</si>
  <si>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CIRANGELO</t>
    </r>
  </si>
  <si>
    <t>2022NE000118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</si>
  <si>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</si>
  <si>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PNAES - PTRES 170804</t>
  </si>
  <si>
    <t>2022NE000039</t>
  </si>
  <si>
    <t>Bolsas de Estudo no País - Bolsas de Apoio</t>
  </si>
  <si>
    <t>2022NE000038</t>
  </si>
  <si>
    <t>Bolsas de Estudo no País - auxílios financeiros</t>
  </si>
  <si>
    <t>2022NE000119</t>
  </si>
  <si>
    <t>Bolsas de Estudo no País - auxílios financeiros - PTRES MANUTENÇÃO</t>
  </si>
  <si>
    <t>Auxílios para Estudos e Pesquisas</t>
  </si>
  <si>
    <t>2022NE000136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</si>
  <si>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</si>
  <si>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</si>
  <si>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Auxílios para Estudos e Pesquisas - Inclusão Digital</t>
  </si>
  <si>
    <t>RIP - PTRES 170803</t>
  </si>
  <si>
    <t>2022NE000081</t>
  </si>
  <si>
    <t>2020NE800018</t>
  </si>
  <si>
    <t>Material de Consumo - Gás EICHELT EICHELT</t>
  </si>
  <si>
    <t>2022NE000145</t>
  </si>
  <si>
    <t>2022NE000036</t>
  </si>
  <si>
    <t>Material de Consumo - Gêneros de Alimentação-VALDERI</t>
  </si>
  <si>
    <t>2020NE800375</t>
  </si>
  <si>
    <t>Material de Consumo - Gêneros de Alimentação- JULIANO FRANCISCATO</t>
  </si>
  <si>
    <t>Material de Consumo - Gêneros de Alimentação - Agric Familiar</t>
  </si>
  <si>
    <t>2021NE000027</t>
  </si>
  <si>
    <t>Material de Consumo - Gêneros de Alimentação- LINASSI</t>
  </si>
  <si>
    <t>2021NE000170</t>
  </si>
  <si>
    <t>2021NE000172</t>
  </si>
  <si>
    <t>2021NE000173</t>
  </si>
  <si>
    <t>2021NE000176</t>
  </si>
  <si>
    <t>2020NE800412</t>
  </si>
  <si>
    <t>Material de Consumo - Embalagens - DELCIO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</si>
  <si>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</si>
  <si>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SULPORT</t>
    </r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</si>
  <si>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</si>
  <si>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</si>
  <si>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</si>
  <si>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SULPORT</t>
    </r>
  </si>
  <si>
    <t>2022NE000087</t>
  </si>
  <si>
    <t>2021NE000040</t>
  </si>
  <si>
    <r>
      <rPr>
        <sz val="12"/>
        <color theme="1"/>
        <rFont val="Calibri"/>
      </rPr>
      <t>Limpeza e Conservação -</t>
    </r>
    <r>
      <rPr>
        <b/>
        <sz val="12"/>
        <color theme="1"/>
        <rFont val="Calibri"/>
      </rPr>
      <t xml:space="preserve"> SULCLEAN</t>
    </r>
  </si>
  <si>
    <t>2022NE000079</t>
  </si>
  <si>
    <t>2021NE000046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</si>
  <si>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</si>
  <si>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t>2021NE000045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</si>
  <si>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</si>
  <si>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2022NE000034</t>
  </si>
  <si>
    <t>2021NE000047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</si>
  <si>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</si>
  <si>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2022NE000027/88</t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</si>
  <si>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</si>
  <si>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</si>
  <si>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2021NE000142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</si>
  <si>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</si>
  <si>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2020NE000101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</si>
  <si>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</si>
  <si>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2021NE000145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</si>
  <si>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MURANO</t>
    </r>
  </si>
  <si>
    <t>2021NE000119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</si>
  <si>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</si>
  <si>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2022NE000126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</si>
  <si>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</si>
  <si>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2021NE000146</t>
  </si>
  <si>
    <t>3.33.90.39-79</t>
  </si>
  <si>
    <r>
      <rPr>
        <sz val="12"/>
        <color theme="1"/>
        <rFont val="Calibri"/>
      </rPr>
      <t xml:space="preserve">Apoio Técnico e Operacional - Operador de Caldeira - </t>
    </r>
    <r>
      <rPr>
        <b/>
        <sz val="12"/>
        <color theme="1"/>
        <rFont val="Calibri"/>
      </rPr>
      <t>SULPORT</t>
    </r>
  </si>
  <si>
    <t>Apoio Técnico e Operacional - Inspeção Caldeira</t>
  </si>
  <si>
    <t>2022NE000064</t>
  </si>
  <si>
    <t>Reeembolso/ressarcimento despesas servidores/CAE</t>
  </si>
  <si>
    <t>3.44.90.52-12</t>
  </si>
  <si>
    <t>Material Permanente - Ar Condicionados (Extraorçamentário)</t>
  </si>
  <si>
    <t>2020NE800378</t>
  </si>
  <si>
    <t>Material Permanente - CCK</t>
  </si>
  <si>
    <t xml:space="preserve">Material Permanente - </t>
  </si>
  <si>
    <t>FNDE</t>
  </si>
  <si>
    <t>2020NE800267</t>
  </si>
  <si>
    <t>3.33.90.32-05</t>
  </si>
  <si>
    <t>Alimentação Escolar - JULIANO FRANCISCATTO</t>
  </si>
  <si>
    <t>2020NE800373</t>
  </si>
  <si>
    <t>2021NE000118</t>
  </si>
  <si>
    <t>Alimentação Escolar - Agricultura Familiar- CLIVIAN LICHTENECKER</t>
  </si>
  <si>
    <t>2021NE000114</t>
  </si>
  <si>
    <t>Alimentação Escolar - Agricultura Familiar- JULIANA LUTZ</t>
  </si>
  <si>
    <t>2021NE000112</t>
  </si>
  <si>
    <t>Alimentação Escolar - Agricultura Familiar- JOCENARA MARTINS</t>
  </si>
  <si>
    <t>2021NE000117</t>
  </si>
  <si>
    <t>Alimentação Escolar - Agricultura Familiar- HUMBERTO LUTZ</t>
  </si>
  <si>
    <t>2021NE000113</t>
  </si>
  <si>
    <t>Alimentação Escolar - Agricultura Familiar- JOÃO VALTAIR GUASSO</t>
  </si>
  <si>
    <t>2021NE000116</t>
  </si>
  <si>
    <t>Alimentação Escolar - Agricultura Familiar- ANCELMO CONCEIÇÃO</t>
  </si>
  <si>
    <t>2021NE000107</t>
  </si>
  <si>
    <t>2021NE000115</t>
  </si>
  <si>
    <t>Alimentação Escolar - Agricultura Familiar- CARLOS VIELMO</t>
  </si>
  <si>
    <t>2021NE000108</t>
  </si>
  <si>
    <t>Alimentação Escolar - Agricultura Familiar- GILNEI SEVERO</t>
  </si>
  <si>
    <t>2021NE000109</t>
  </si>
  <si>
    <t>Alimentação Escolar - Agricultura Familiar- DIOVANE GUASSO</t>
  </si>
  <si>
    <t>2021NE000110</t>
  </si>
  <si>
    <t>Alimentação Escolar - Agricultura Familiar- IVAN GUASSO</t>
  </si>
  <si>
    <t>2021NE000111</t>
  </si>
  <si>
    <t>Alimentação Escolar - Agricultura Familiar- EDILAINE MARTINS</t>
  </si>
  <si>
    <t xml:space="preserve">Alimentação Escolar - Agricultura Familiar- </t>
  </si>
  <si>
    <t>2022NE000058</t>
  </si>
  <si>
    <t>2021NE000162</t>
  </si>
  <si>
    <r>
      <rPr>
        <sz val="12"/>
        <color theme="1"/>
        <rFont val="Calibri"/>
      </rPr>
      <t xml:space="preserve">Alimentação Escolar - </t>
    </r>
    <r>
      <rPr>
        <b/>
        <sz val="12"/>
        <color theme="1"/>
        <rFont val="Calibri"/>
      </rPr>
      <t>LINASSI</t>
    </r>
  </si>
  <si>
    <t>2022NE000072</t>
  </si>
  <si>
    <t>2021NE000163</t>
  </si>
  <si>
    <t>Alimentação Escolar - LINASSI/VALDERI</t>
  </si>
  <si>
    <t>2021NE000164</t>
  </si>
  <si>
    <t>Alimentação Escolar - LINASSI</t>
  </si>
  <si>
    <t xml:space="preserve">AÇÕES INCLUSIVAS </t>
  </si>
  <si>
    <t>NAPNE</t>
  </si>
  <si>
    <t>Contribuições Previdenciárias-Serviços PF</t>
  </si>
  <si>
    <t>NEABI</t>
  </si>
  <si>
    <t>NUGEDIS</t>
  </si>
  <si>
    <t>BIBLIOTECA</t>
  </si>
  <si>
    <t>3.44.90.52-18</t>
  </si>
  <si>
    <t>Material Permanente - Livros (Extraorçamentário)</t>
  </si>
  <si>
    <t>3.33.90.39-99</t>
  </si>
  <si>
    <t>Biblioteca Virtual (serviço )</t>
  </si>
  <si>
    <t>COORDENAÇÕES EIXOS/CURSOS</t>
  </si>
  <si>
    <t>DPEP - DIRETORIA DE PESQUISA, EXTENSÃO E PRODUÇÃO</t>
  </si>
  <si>
    <t xml:space="preserve">PESQUISA </t>
  </si>
  <si>
    <t>PROJETOS DE PESQUISA</t>
  </si>
  <si>
    <t>2022NE000001</t>
  </si>
  <si>
    <t>Auxílios BOLSAS para Estudos e Pesquisas</t>
  </si>
  <si>
    <t>3.33.90.48-01</t>
  </si>
  <si>
    <t>Auxílio a Pessoas Físicas - PUBLICAÇÕES</t>
  </si>
  <si>
    <t>2022NE000040</t>
  </si>
  <si>
    <t>Diárias a servidores -</t>
  </si>
  <si>
    <t>OUTRAS DESPESAS COM PESQUISA</t>
  </si>
  <si>
    <t>2022NE000041</t>
  </si>
  <si>
    <t>Diárias a servidores - Demandas Regionais</t>
  </si>
  <si>
    <t>Diárias a servidores - MEPT</t>
  </si>
  <si>
    <t>Diárias a servidores - Grupos de Pesquisa</t>
  </si>
  <si>
    <t>Auxílios p/Desenv de Estudos e Pesquisas - Grupos de Pesquisa</t>
  </si>
  <si>
    <t>Material de Consumo - Limpeza e Higienização</t>
  </si>
  <si>
    <t>Locação de Transporte - MEPT</t>
  </si>
  <si>
    <t>Diárias a Colaboradores Eventuais - Demandas Regionais</t>
  </si>
  <si>
    <t>EXTENSÃO</t>
  </si>
  <si>
    <t>PROJETOS DE EXTENSÃO- PI - LEN09P20FAI</t>
  </si>
  <si>
    <t>2022NE000042</t>
  </si>
  <si>
    <t>Diárias a servidores - Eventos Regionais</t>
  </si>
  <si>
    <t>2022NE000123</t>
  </si>
  <si>
    <t>BOLSA DE EXTENSÃO ESTUDANTES</t>
  </si>
  <si>
    <t>BOLSA DE EXTENSÃO ESTUDANTES - PATAS DADAS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</si>
  <si>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</si>
  <si>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</si>
  <si>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</si>
  <si>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2020NE800310</t>
  </si>
  <si>
    <t>Serviços Gráficos e Editoriais - POLIMPRESSOS SERVIÇOS</t>
  </si>
  <si>
    <t>2022NE000121</t>
  </si>
  <si>
    <t>Auxílio a Pessoa Física - Demandas Regionais- ALEX CATADOR</t>
  </si>
  <si>
    <t>OUTRAS DESPESAS COM EXTENSÃO</t>
  </si>
  <si>
    <t>Diárias a servidores - Jogos, Festivais e Mostras</t>
  </si>
  <si>
    <t>Diárias a servidores - Feiras</t>
  </si>
  <si>
    <t>3.33.90.30-18</t>
  </si>
  <si>
    <t>Materias e Medicamentos Veterinários - "Bem Estar Animal"</t>
  </si>
  <si>
    <t>Uniformes, Tecidos e Aviamentos - Jogos, Festivais e Mostras</t>
  </si>
  <si>
    <t>Locação de Transporte - Jogos, Festivais e Mostras</t>
  </si>
  <si>
    <t>Diárias a Colaboradores Eventuais - Jogos, Festivais e Mostras</t>
  </si>
  <si>
    <t>Diárias a Colaboradores Eventuais - Feiras</t>
  </si>
  <si>
    <t>Serviços Técnicos Profissionais - PF - Eventos Regionais</t>
  </si>
  <si>
    <t>3.33.90.36-28</t>
  </si>
  <si>
    <t>Serviço de Seleção e Treinamento -Jogos, Festivais e Mostras</t>
  </si>
  <si>
    <t>Manutenção e Conservação de Veículos - "Bem Estar Animal"</t>
  </si>
  <si>
    <t>Festividades e Homenagens</t>
  </si>
  <si>
    <t>3.33.90.39-59</t>
  </si>
  <si>
    <t>Serviços de Áudio, Vídeo e Foto</t>
  </si>
  <si>
    <t>PRODUÇÃO</t>
  </si>
  <si>
    <t>2022NE000092</t>
  </si>
  <si>
    <t>2022NE000024</t>
  </si>
  <si>
    <t>Reeembolso/ressarcimento despesas servidores - DPEP</t>
  </si>
  <si>
    <t>2022NE000084</t>
  </si>
  <si>
    <t>2022NE000085</t>
  </si>
  <si>
    <t>3.33.90.30-06</t>
  </si>
  <si>
    <t>Mat Consumo - Alimentação Animal- GRUPO FG</t>
  </si>
  <si>
    <t>2022NE000016</t>
  </si>
  <si>
    <t>2021NE000039</t>
  </si>
  <si>
    <t>Material de Consumo - Alimentação Animal -FRANCINE*/JOSE EURICO</t>
  </si>
  <si>
    <t>2022NE000017</t>
  </si>
  <si>
    <t>2021NE000159</t>
  </si>
  <si>
    <t>Material de Consumo - Alimentação Animal GRUPO FG</t>
  </si>
  <si>
    <t>2022NE000023</t>
  </si>
  <si>
    <t>2022NE000020</t>
  </si>
  <si>
    <t>2021NE000183</t>
  </si>
  <si>
    <t>Material de Consumo - Alimentação Animal -VETSUL/AGRIVET</t>
  </si>
  <si>
    <t>2022NE000077</t>
  </si>
  <si>
    <t>2021NE000184</t>
  </si>
  <si>
    <t>Material de Consumo - Alimentação Animal -JOSÉ EURICO</t>
  </si>
  <si>
    <t>2022NE000078</t>
  </si>
  <si>
    <t>Material de Consumo - Alimentação Animal -ANDRASCHKO</t>
  </si>
  <si>
    <t>2022NE000035</t>
  </si>
  <si>
    <t>2021NE000185</t>
  </si>
  <si>
    <t>Material Consumo - Alimentação Animal AGROFORTE/JOSE EURICO</t>
  </si>
  <si>
    <t>2022NE000090</t>
  </si>
  <si>
    <t>Mat Consumo - Alimentação Animal- JOSE EURICO</t>
  </si>
  <si>
    <t>2022NE000124</t>
  </si>
  <si>
    <t>2022NE000129</t>
  </si>
  <si>
    <t>2022NE000125</t>
  </si>
  <si>
    <t>Material de Consumo - GRUPO FG</t>
  </si>
  <si>
    <t>2022NE000028</t>
  </si>
  <si>
    <t>2022NE000091</t>
  </si>
  <si>
    <t>2022NE000094</t>
  </si>
  <si>
    <t>2022NE000144</t>
  </si>
  <si>
    <t>3.33.90.30-08</t>
  </si>
  <si>
    <t>Material de Consumo - Animais para Pesquisa e Abate</t>
  </si>
  <si>
    <t>2021NE000157</t>
  </si>
  <si>
    <t>Material de Consumo - Animais para Pesquisa e Abate- MAGNO K</t>
  </si>
  <si>
    <t>2020NE800155</t>
  </si>
  <si>
    <t>Material de Consumo - Químicos - FRANCINE GUIDO</t>
  </si>
  <si>
    <t>2021NE000103</t>
  </si>
  <si>
    <t>Material de Consumo - Químicos - CALIBRY</t>
  </si>
  <si>
    <t>2022NE000033</t>
  </si>
  <si>
    <t>3.33.90.30-12</t>
  </si>
  <si>
    <t>Material de Consumo - Coudelaria e Zootécnico-MAGNO</t>
  </si>
  <si>
    <t>Material de Consumo - Mat e Medic Veterinários</t>
  </si>
  <si>
    <t>2020NE800381</t>
  </si>
  <si>
    <t>Material de Consumo - Mat e Medic Veterinários-RENATO PINTO</t>
  </si>
  <si>
    <t>Material de Consumo - Embalagem</t>
  </si>
  <si>
    <t>2021NE000196</t>
  </si>
  <si>
    <t>Material de Consumo - Embalagem - DOCAMPOAGRICOLA LTDA</t>
  </si>
  <si>
    <t>2021NE000151</t>
  </si>
  <si>
    <t>Material de Consumo - Limpeza e Higienização - LEANDRO COIMBRA</t>
  </si>
  <si>
    <t>Material de Consumo - Manut de Bens Imóveis/Instalações</t>
  </si>
  <si>
    <t>Material de Consumo - Manut de Imóveis (Central de Resíduo)</t>
  </si>
  <si>
    <t>Material de Consumo - Proteção e Segurança</t>
  </si>
  <si>
    <t>2022NE000029</t>
  </si>
  <si>
    <t>3.33.90.30-31</t>
  </si>
  <si>
    <t>Material de Consumo - Sementes, Mudas e Insumos-AGROFORTE</t>
  </si>
  <si>
    <t>2022NE000030</t>
  </si>
  <si>
    <t>Mat Consumo - Sementes, Mudas e Insumos - FRANCINE/HELO</t>
  </si>
  <si>
    <t>2022NE000031</t>
  </si>
  <si>
    <t>Mat Consumo - Sementes, Mudas e Insumos - OSMAR JOAO</t>
  </si>
  <si>
    <t>2022NE000032</t>
  </si>
  <si>
    <t>Mat Consumo - Sementes, Mudas e Insumos - PLANTAR AGRICOLA</t>
  </si>
  <si>
    <t>2022NE000102</t>
  </si>
  <si>
    <t>2021NE000100</t>
  </si>
  <si>
    <t>Material consumo - LAB VISION</t>
  </si>
  <si>
    <t>Material consumo - CALIBRY</t>
  </si>
  <si>
    <t>2021NE000105</t>
  </si>
  <si>
    <t>Material consumo - BASPRIX</t>
  </si>
  <si>
    <t>Material de Consumo - Conservação de Véiculos</t>
  </si>
  <si>
    <t>2021NE000104</t>
  </si>
  <si>
    <t>3.33.90.30-48</t>
  </si>
  <si>
    <t>Material de Consumo - B Móveis ñ Ativáveis (Central de Resíduos)</t>
  </si>
  <si>
    <t>2022NE000071/82</t>
  </si>
  <si>
    <t>2021NE000013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</si>
  <si>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</si>
  <si>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t>2022NE000117</t>
  </si>
  <si>
    <r>
      <rPr>
        <sz val="12"/>
        <color rgb="FFFF00FF"/>
        <rFont val="Calibri"/>
      </rPr>
      <t xml:space="preserve">Apoio Administrativo - Serviços Agropecuários- </t>
    </r>
    <r>
      <rPr>
        <b/>
        <sz val="12"/>
        <color rgb="FFFF00FF"/>
        <rFont val="Calibri"/>
      </rPr>
      <t>SERVITECK</t>
    </r>
  </si>
  <si>
    <t>2022NE000103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</si>
  <si>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SERVITECK- abr e mai/22</t>
    </r>
  </si>
  <si>
    <t>2022NE000022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</si>
  <si>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</si>
  <si>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</si>
  <si>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</si>
  <si>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</si>
  <si>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2021NE000186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</si>
  <si>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SERRALHERIA MATENSE</t>
    </r>
  </si>
  <si>
    <t>2022NE000019</t>
  </si>
  <si>
    <t>2021NE000024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</si>
  <si>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</si>
  <si>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Obras em Andamento - Galpões Tampo (Extraorçamentário)</t>
  </si>
  <si>
    <t>Instalações - Tanque para Combustível (Extraorçamentário)</t>
  </si>
  <si>
    <t>2021NE000143</t>
  </si>
  <si>
    <t>Equipamentos- ALTA COMÉRCIO</t>
  </si>
  <si>
    <t>2022NE000109</t>
  </si>
  <si>
    <t>3.44.90.52-46</t>
  </si>
  <si>
    <t>Semoventes e equipamentos de montaria - MAGNO</t>
  </si>
  <si>
    <t>2021NE000197</t>
  </si>
  <si>
    <t>3.44.90.52-40</t>
  </si>
  <si>
    <t>Equipamentos- DOCAMPOAGRICOLA IND DE MAQ AGRIC LTDA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</si>
  <si>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</si>
  <si>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</si>
  <si>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</si>
  <si>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</si>
  <si>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</si>
  <si>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</si>
  <si>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</si>
  <si>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</si>
  <si>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</si>
  <si>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</si>
  <si>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</si>
  <si>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</si>
  <si>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</si>
  <si>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</si>
  <si>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</si>
  <si>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</si>
  <si>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</si>
  <si>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</si>
  <si>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RESUMO DA RECEITA POR FONTE</t>
  </si>
  <si>
    <t>SALDO LIBERADO A EMPENHAR</t>
  </si>
  <si>
    <t>ORÇAMENTO MATRIZ</t>
  </si>
  <si>
    <t>SALDO EMPENHADO A EXECUTAR</t>
  </si>
  <si>
    <t>SALDO EXECUTADO A PAGAR</t>
  </si>
  <si>
    <t>SALDO DE RESTOS A PAGAR</t>
  </si>
  <si>
    <t>RECEITAS PRÓPRIAS</t>
  </si>
  <si>
    <t>RESTOS A PAGAR PAGOS</t>
  </si>
  <si>
    <t>OUTRAS FONTES</t>
  </si>
  <si>
    <t>RESTOS A PAGAR ANULADOS</t>
  </si>
  <si>
    <t>TOTAL DA RECEITA</t>
  </si>
  <si>
    <t>ND</t>
  </si>
  <si>
    <t>Diárias à Servidores no País</t>
  </si>
  <si>
    <t>Auxílios Financeiraos à Estudantes</t>
  </si>
  <si>
    <t>Passagens no País</t>
  </si>
  <si>
    <t>Diárias à Colaboradores Eventuais</t>
  </si>
  <si>
    <t>Serviço de Seleção e Treinamento</t>
  </si>
  <si>
    <t>Ressarcimento de Despesas</t>
  </si>
  <si>
    <t>Material de Consumo - Combustíveis e Lubrificantes</t>
  </si>
  <si>
    <t>Material de Consumo - Gás e outros engarrafados</t>
  </si>
  <si>
    <t>Material de Consumo - Alimentação Animal</t>
  </si>
  <si>
    <t>Material de Consumo - Animais para pesquisa e abate</t>
  </si>
  <si>
    <t>Material de Consumo - Produtos Químicos</t>
  </si>
  <si>
    <t>Material de Consumo - Coudelaria e Zootécnico</t>
  </si>
  <si>
    <t>Material de Consumo - Material e Medicamentos Veterinário</t>
  </si>
  <si>
    <t>Material de Consumo - Copa e Cozinha</t>
  </si>
  <si>
    <t>Material de Consumo - Material de Limpeza</t>
  </si>
  <si>
    <t xml:space="preserve">Material para Distribuição Gratuíta - Alimentação Escolar </t>
  </si>
  <si>
    <t xml:space="preserve">Apoio Administrativo </t>
  </si>
  <si>
    <t>Limpeza e Conservação</t>
  </si>
  <si>
    <t xml:space="preserve">Vigilância </t>
  </si>
  <si>
    <t xml:space="preserve">Manutenção Predial </t>
  </si>
  <si>
    <r>
      <rPr>
        <sz val="11"/>
        <color theme="1"/>
        <rFont val="Calibri"/>
      </rPr>
      <t xml:space="preserve">Serviços de Copa e Cozinha- </t>
    </r>
    <r>
      <rPr>
        <b/>
        <sz val="11"/>
        <color theme="1"/>
        <rFont val="Calibri"/>
      </rPr>
      <t>SULPORT</t>
    </r>
  </si>
  <si>
    <t>Manutenção de Bens Imóveis</t>
  </si>
  <si>
    <t>Manutenção de Equipamentos</t>
  </si>
  <si>
    <t xml:space="preserve">Energia Elétrica </t>
  </si>
  <si>
    <t xml:space="preserve">Água e Esgoto </t>
  </si>
  <si>
    <t xml:space="preserve">Serviços de Comunicação em Geral </t>
  </si>
  <si>
    <t>Serviços de Seleção e Treinamento</t>
  </si>
  <si>
    <t>Serviços de Natureza Industrial</t>
  </si>
  <si>
    <t>Serviços de Transportes</t>
  </si>
  <si>
    <r>
      <rPr>
        <sz val="11"/>
        <color theme="1"/>
        <rFont val="Calibri"/>
      </rPr>
      <t xml:space="preserve">Apoio Técnico e Operacional - Operador de Caldeira - </t>
    </r>
    <r>
      <rPr>
        <b/>
        <sz val="11"/>
        <color theme="1"/>
        <rFont val="Calibri"/>
      </rPr>
      <t>SULPORT</t>
    </r>
  </si>
  <si>
    <r>
      <rPr>
        <sz val="11"/>
        <color theme="1"/>
        <rFont val="Calibri"/>
      </rPr>
      <t xml:space="preserve">Outsourcing de Impressão - </t>
    </r>
    <r>
      <rPr>
        <b/>
        <sz val="11"/>
        <color theme="1"/>
        <rFont val="Calibri"/>
      </rPr>
      <t>FULLPRINT</t>
    </r>
  </si>
  <si>
    <t xml:space="preserve">Publicidade Legal </t>
  </si>
  <si>
    <t>Locação de Software</t>
  </si>
  <si>
    <t>Manut Corret/Adapt e Sustentação de Software</t>
  </si>
  <si>
    <t>Manut e Conserv de Equipamentos de TIC</t>
  </si>
  <si>
    <t>Comunicação de Dados</t>
  </si>
  <si>
    <t>Outsourcing de Impressão</t>
  </si>
  <si>
    <r>
      <rPr>
        <sz val="11"/>
        <color theme="1"/>
        <rFont val="Calibri"/>
      </rPr>
      <t>Tributos -</t>
    </r>
    <r>
      <rPr>
        <b/>
        <sz val="11"/>
        <color theme="1"/>
        <rFont val="Calibri"/>
      </rPr>
      <t>PIS/PASEP</t>
    </r>
  </si>
  <si>
    <r>
      <rPr>
        <sz val="11"/>
        <color theme="1"/>
        <rFont val="Calibri"/>
      </rPr>
      <t xml:space="preserve">Contribuição para Iluminação Pública - </t>
    </r>
    <r>
      <rPr>
        <b/>
        <sz val="11"/>
        <color theme="1"/>
        <rFont val="Calibri"/>
      </rPr>
      <t>RGE</t>
    </r>
  </si>
  <si>
    <t>Auxílio a Pessoas Físicas</t>
  </si>
  <si>
    <r>
      <rPr>
        <sz val="11"/>
        <color theme="1"/>
        <rFont val="Calibri"/>
      </rPr>
      <t>Equipamentos -DELL (</t>
    </r>
    <r>
      <rPr>
        <b/>
        <sz val="11"/>
        <color theme="1"/>
        <rFont val="Calibri"/>
      </rPr>
      <t>Emenda Parlamentar</t>
    </r>
    <r>
      <rPr>
        <sz val="11"/>
        <color theme="1"/>
        <rFont val="Calibri"/>
      </rPr>
      <t>)</t>
    </r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</si>
  <si>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</si>
  <si>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</si>
  <si>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</si>
  <si>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</si>
  <si>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</si>
  <si>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</si>
  <si>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</si>
  <si>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</si>
  <si>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</si>
  <si>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</si>
  <si>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</si>
  <si>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</si>
  <si>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</si>
  <si>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</si>
  <si>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</si>
  <si>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</si>
  <si>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</si>
  <si>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</si>
  <si>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</si>
  <si>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</si>
  <si>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</si>
  <si>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RECEITAS X DESPESAS por FONTE</t>
  </si>
  <si>
    <t>RECEITAS</t>
  </si>
  <si>
    <t>DESPESAS</t>
  </si>
  <si>
    <t>R$ 3.969.684,38</t>
  </si>
  <si>
    <t>R$ 2.729.510,83</t>
  </si>
  <si>
    <t>R$ 211.879,45</t>
  </si>
  <si>
    <t>R$ -</t>
  </si>
  <si>
    <t>R$ 259.523,00</t>
  </si>
  <si>
    <t>EXECUÇÃO DA DESPESA - EMPENHADAS E PAGAS</t>
  </si>
  <si>
    <t>EMPENHADAS</t>
  </si>
  <si>
    <t>PAGAS</t>
  </si>
  <si>
    <t>RESTOS A PG</t>
  </si>
  <si>
    <t>R$ 2.274.304,11</t>
  </si>
  <si>
    <t>R$ 1.695.380,27</t>
  </si>
  <si>
    <t>R$ 1.456.238,36</t>
  </si>
  <si>
    <t>R$ 1.273.272,47</t>
  </si>
  <si>
    <t>R$ 16.822,85</t>
  </si>
  <si>
    <t>R$ 195.056,60</t>
  </si>
  <si>
    <t>R$ 150.000,00</t>
  </si>
  <si>
    <t>R$ 109.523,00</t>
  </si>
  <si>
    <t>TOTAIS</t>
  </si>
  <si>
    <t>R$ 7.170.597,66</t>
  </si>
  <si>
    <t>R$ 3.897.365,32</t>
  </si>
  <si>
    <t>R$ 3.273.232,34</t>
  </si>
  <si>
    <t>EXECUÇÃO DA DESPESA - EMPENHO DO ANO + RAP</t>
  </si>
  <si>
    <t>RAPs PAGOS</t>
  </si>
  <si>
    <t>NEs PAGOS</t>
  </si>
  <si>
    <t>R$ 2.301.158,37</t>
  </si>
  <si>
    <t>R$ 4.575.462,48</t>
  </si>
  <si>
    <t>R$ 563.572,97</t>
  </si>
  <si>
    <t>R$ 2.019.811,33</t>
  </si>
  <si>
    <t>R$ 109.517,50</t>
  </si>
  <si>
    <t>R$ 126.340,35</t>
  </si>
  <si>
    <t>R$ 162.520,00</t>
  </si>
  <si>
    <t>R$ 312.520,00</t>
  </si>
  <si>
    <t>R$ 3.136.768,84</t>
  </si>
  <si>
    <t>R$ 7.034.134,16</t>
  </si>
  <si>
    <t>DESPESAS PREDOMINANTES</t>
  </si>
  <si>
    <t>CONTRATOS DE MÃO DE OBRA</t>
  </si>
  <si>
    <t>R$ 359.097,32</t>
  </si>
  <si>
    <t>R$ 1.297.330,85</t>
  </si>
  <si>
    <t>R$ 1.656.428,17</t>
  </si>
  <si>
    <t>ENERGIA ELÉTRICA</t>
  </si>
  <si>
    <t>R$ 304.859,82</t>
  </si>
  <si>
    <t>R$ 567,13</t>
  </si>
  <si>
    <t>R$ 305.426,95</t>
  </si>
  <si>
    <t>OUTROS CONTRATOS DE SERVIÇOS</t>
  </si>
  <si>
    <t>R$ 458.095,08</t>
  </si>
  <si>
    <t>R$ 857.039,19</t>
  </si>
  <si>
    <t>R$ 1.315.134,27</t>
  </si>
  <si>
    <t>AUXILIOS E BOLSAS</t>
  </si>
  <si>
    <t>R$ 737.856,00</t>
  </si>
  <si>
    <t>ALIMENTAÇÃO DE ESTUDANTES</t>
  </si>
  <si>
    <t>R$ 159.478,24</t>
  </si>
  <si>
    <t>R$ 89.162,95</t>
  </si>
  <si>
    <t>R$ 248.641,19</t>
  </si>
  <si>
    <t>CUSTOS DE PRODUÇÃO (MC)</t>
  </si>
  <si>
    <t>R$ 219.326,93</t>
  </si>
  <si>
    <t>R$ 499.756,19</t>
  </si>
  <si>
    <t>R$ 719.083,12</t>
  </si>
  <si>
    <t>EXTENSÃO E PESQUISA</t>
  </si>
  <si>
    <t>R$ 170.026,59</t>
  </si>
  <si>
    <t>R$ 240.104,56</t>
  </si>
  <si>
    <t>R$ 410.131,15</t>
  </si>
  <si>
    <t>MATERIAL DE CONSUMO (GERAL)</t>
  </si>
  <si>
    <t>R$ 124.530,20</t>
  </si>
  <si>
    <t>R$ 6.636,46</t>
  </si>
  <si>
    <t>R$ 131.166,66</t>
  </si>
  <si>
    <t>MARTERIAL PERMANENTE</t>
  </si>
  <si>
    <t>R$ 1.339.657,48</t>
  </si>
  <si>
    <t>R$ 139.039,99</t>
  </si>
  <si>
    <t>R$ 1.478.697,47</t>
  </si>
  <si>
    <t>OUTRAS DESPESAS</t>
  </si>
  <si>
    <t>R$ 1.697,18</t>
  </si>
  <si>
    <t>R$ 29.872,00</t>
  </si>
  <si>
    <t>R$ 31.569,18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</si>
</sst>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R$-416]\ #,##0.00;[Red]\-[$R$-416]\ #,##0.00"/>
    <numFmt numFmtId="165" formatCode="[$R$ -416]#,##0.00"/>
    <numFmt numFmtId="166" formatCode="_-&quot;R$&quot;\ * #,##0.00_-;\-&quot;R$&quot;\ * #,##0.00_-;_-&quot;R$&quot;\ * &quot;-&quot;??_-;_-@"/>
    <numFmt numFmtId="167" formatCode="&quot;R$ &quot;#,##0.00;[Red]&quot;-R$ &quot;#,##0.00"/>
    <numFmt numFmtId="168" formatCode="\$#,##0.00"/>
    <numFmt numFmtId="169" formatCode="[$R$]#,##0.00"/>
    <numFmt numFmtId="170" formatCode="&quot;R$&quot;\ #,##0.00"/>
  </numFmts>
  <fonts count="37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b/>
      <sz val="14"/>
      <color theme="1"/>
      <name val="Calibri"/>
    </font>
    <font>
      <b/>
      <sz val="14"/>
      <color rgb="FF000000"/>
      <name val="Calibri"/>
    </font>
    <font>
      <b/>
      <sz val="14"/>
      <color rgb="FFFF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b/>
      <sz val="16"/>
      <color theme="1"/>
      <name val="Calibri"/>
    </font>
    <font>
      <sz val="11"/>
      <color rgb="FF000000"/>
      <name val="Calibri"/>
    </font>
    <font>
      <sz val="12"/>
      <color rgb="FFFF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rgb="FFFF0000"/>
      <name val="Calibri"/>
    </font>
    <font>
      <sz val="11"/>
      <color rgb="FFFF00FF"/>
      <name val="Calibri"/>
    </font>
    <font>
      <sz val="11"/>
      <color theme="1"/>
      <name val="Calibri"/>
      <scheme val="minor"/>
    </font>
    <font>
      <sz val="11"/>
      <color rgb="FF000000"/>
      <name val="Roboto"/>
    </font>
    <font>
      <i/>
      <sz val="12"/>
      <color theme="1"/>
      <name val="Calibri"/>
    </font>
    <font>
      <b/>
      <sz val="11"/>
      <color rgb="FFAD5281"/>
      <name val="Calibri"/>
    </font>
    <font>
      <b/>
      <sz val="12"/>
      <color rgb="FFFF00FF"/>
      <name val="Calibri"/>
    </font>
    <font>
      <sz val="9"/>
      <color rgb="FF000000"/>
      <name val="Calibri"/>
    </font>
    <font>
      <b/>
      <i/>
      <sz val="12"/>
      <color theme="1"/>
      <name val="Calibri"/>
    </font>
    <font>
      <b/>
      <sz val="11"/>
      <color rgb="FFA64D79"/>
      <name val="Calibri"/>
    </font>
    <font>
      <b/>
      <sz val="11"/>
      <color rgb="FF953734"/>
      <name val="Calibri"/>
    </font>
    <font>
      <sz val="12"/>
      <color rgb="FFCC0000"/>
      <name val="Calibri"/>
    </font>
    <font>
      <b/>
      <sz val="11"/>
      <color rgb="FFFF00FF"/>
      <name val="Calibri"/>
    </font>
    <font>
      <sz val="12"/>
      <color rgb="FFFF00FF"/>
      <name val="Calibri"/>
    </font>
    <font>
      <sz val="10"/>
      <color theme="1"/>
      <name val="Calibri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u/>
      <sz val="11"/>
      <color rgb="FF000000"/>
      <name val="Calibri"/>
    </font>
    <font>
      <b/>
      <sz val="11"/>
      <color rgb="FFFF0000"/>
      <name val="Calibri"/>
    </font>
    <font>
      <b/>
      <sz val="10"/>
      <color rgb="FFFF0000"/>
      <name val="Calibri"/>
    </font>
  </fonts>
  <fills count="2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C9DAF8"/>
        <bgColor rgb="FFC9DAF8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6">
    <xf numFmtId="0" fontId="0" fillId="0" borderId="0" xfId="0" applyFont="1" applyAlignment="1"/>
    <xf numFmtId="0" fontId="3" fillId="0" borderId="0" xfId="0" applyFont="1"/>
    <xf numFmtId="0" fontId="3" fillId="2" borderId="4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/>
    <xf numFmtId="0" fontId="3" fillId="0" borderId="0" xfId="0" applyFont="1" applyAlignment="1">
      <alignment horizontal="left"/>
    </xf>
    <xf numFmtId="0" fontId="3" fillId="6" borderId="4" xfId="0" applyFont="1" applyFill="1" applyBorder="1"/>
    <xf numFmtId="0" fontId="5" fillId="5" borderId="4" xfId="0" applyFont="1" applyFill="1" applyBorder="1"/>
    <xf numFmtId="0" fontId="4" fillId="7" borderId="5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5" borderId="1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6" fillId="8" borderId="15" xfId="0" applyFont="1" applyFill="1" applyBorder="1" applyAlignment="1">
      <alignment horizontal="left" vertical="center"/>
    </xf>
    <xf numFmtId="0" fontId="6" fillId="8" borderId="16" xfId="0" applyFont="1" applyFill="1" applyBorder="1" applyAlignment="1">
      <alignment horizontal="left" vertical="center"/>
    </xf>
    <xf numFmtId="0" fontId="6" fillId="8" borderId="17" xfId="0" applyFont="1" applyFill="1" applyBorder="1" applyAlignment="1">
      <alignment horizontal="left" vertical="center"/>
    </xf>
    <xf numFmtId="0" fontId="8" fillId="8" borderId="15" xfId="0" applyFont="1" applyFill="1" applyBorder="1" applyAlignment="1">
      <alignment horizontal="left" vertical="center"/>
    </xf>
    <xf numFmtId="0" fontId="8" fillId="8" borderId="16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wrapText="1"/>
    </xf>
    <xf numFmtId="164" fontId="9" fillId="9" borderId="25" xfId="0" applyNumberFormat="1" applyFont="1" applyFill="1" applyBorder="1" applyAlignment="1">
      <alignment horizontal="center" vertical="center" wrapText="1"/>
    </xf>
    <xf numFmtId="164" fontId="1" fillId="9" borderId="25" xfId="0" applyNumberFormat="1" applyFont="1" applyFill="1" applyBorder="1" applyAlignment="1">
      <alignment horizontal="center" vertical="center" wrapText="1"/>
    </xf>
    <xf numFmtId="164" fontId="1" fillId="10" borderId="26" xfId="0" applyNumberFormat="1" applyFont="1" applyFill="1" applyBorder="1" applyAlignment="1">
      <alignment horizontal="center" vertical="center"/>
    </xf>
    <xf numFmtId="164" fontId="1" fillId="10" borderId="25" xfId="0" applyNumberFormat="1" applyFont="1" applyFill="1" applyBorder="1" applyAlignment="1">
      <alignment horizontal="center" vertical="center"/>
    </xf>
    <xf numFmtId="164" fontId="1" fillId="10" borderId="25" xfId="0" applyNumberFormat="1" applyFont="1" applyFill="1" applyBorder="1" applyAlignment="1">
      <alignment horizontal="center" vertical="center" wrapText="1"/>
    </xf>
    <xf numFmtId="164" fontId="1" fillId="11" borderId="25" xfId="0" applyNumberFormat="1" applyFont="1" applyFill="1" applyBorder="1" applyAlignment="1">
      <alignment horizontal="center" vertical="center"/>
    </xf>
    <xf numFmtId="164" fontId="1" fillId="11" borderId="25" xfId="0" applyNumberFormat="1" applyFont="1" applyFill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 wrapText="1"/>
    </xf>
    <xf numFmtId="10" fontId="1" fillId="8" borderId="25" xfId="0" applyNumberFormat="1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/>
    </xf>
    <xf numFmtId="164" fontId="9" fillId="8" borderId="25" xfId="0" applyNumberFormat="1" applyFont="1" applyFill="1" applyBorder="1" applyAlignment="1">
      <alignment horizontal="right" vertical="center"/>
    </xf>
    <xf numFmtId="164" fontId="1" fillId="8" borderId="25" xfId="0" applyNumberFormat="1" applyFont="1" applyFill="1" applyBorder="1" applyAlignment="1">
      <alignment horizontal="right" vertical="center"/>
    </xf>
    <xf numFmtId="10" fontId="1" fillId="9" borderId="25" xfId="0" applyNumberFormat="1" applyFont="1" applyFill="1" applyBorder="1" applyAlignment="1">
      <alignment horizontal="center" vertical="center"/>
    </xf>
    <xf numFmtId="164" fontId="1" fillId="10" borderId="26" xfId="0" applyNumberFormat="1" applyFont="1" applyFill="1" applyBorder="1" applyAlignment="1">
      <alignment horizontal="right" vertical="center"/>
    </xf>
    <xf numFmtId="164" fontId="1" fillId="10" borderId="25" xfId="0" applyNumberFormat="1" applyFont="1" applyFill="1" applyBorder="1" applyAlignment="1">
      <alignment horizontal="right" vertical="center"/>
    </xf>
    <xf numFmtId="164" fontId="1" fillId="12" borderId="25" xfId="0" applyNumberFormat="1" applyFont="1" applyFill="1" applyBorder="1" applyAlignment="1">
      <alignment horizontal="right" vertical="center"/>
    </xf>
    <xf numFmtId="165" fontId="1" fillId="9" borderId="25" xfId="0" applyNumberFormat="1" applyFont="1" applyFill="1" applyBorder="1" applyAlignment="1">
      <alignment horizontal="right" vertical="center"/>
    </xf>
    <xf numFmtId="166" fontId="1" fillId="9" borderId="25" xfId="0" applyNumberFormat="1" applyFont="1" applyFill="1" applyBorder="1" applyAlignment="1">
      <alignment horizontal="right" vertical="center"/>
    </xf>
    <xf numFmtId="0" fontId="10" fillId="13" borderId="25" xfId="0" applyFont="1" applyFill="1" applyBorder="1" applyAlignment="1">
      <alignment horizontal="center" vertical="center" wrapText="1"/>
    </xf>
    <xf numFmtId="0" fontId="1" fillId="13" borderId="29" xfId="0" applyFont="1" applyFill="1" applyBorder="1" applyAlignment="1">
      <alignment vertical="center"/>
    </xf>
    <xf numFmtId="0" fontId="11" fillId="13" borderId="30" xfId="0" applyFont="1" applyFill="1" applyBorder="1" applyAlignment="1">
      <alignment vertical="center"/>
    </xf>
    <xf numFmtId="165" fontId="9" fillId="13" borderId="25" xfId="0" applyNumberFormat="1" applyFont="1" applyFill="1" applyBorder="1" applyAlignment="1">
      <alignment horizontal="right" vertical="center"/>
    </xf>
    <xf numFmtId="165" fontId="1" fillId="13" borderId="25" xfId="0" applyNumberFormat="1" applyFont="1" applyFill="1" applyBorder="1" applyAlignment="1">
      <alignment horizontal="right" vertical="center"/>
    </xf>
    <xf numFmtId="10" fontId="1" fillId="13" borderId="25" xfId="0" applyNumberFormat="1" applyFont="1" applyFill="1" applyBorder="1" applyAlignment="1">
      <alignment horizontal="center" vertical="center"/>
    </xf>
    <xf numFmtId="164" fontId="1" fillId="13" borderId="25" xfId="0" applyNumberFormat="1" applyFont="1" applyFill="1" applyBorder="1" applyAlignment="1">
      <alignment horizontal="right" vertical="center"/>
    </xf>
    <xf numFmtId="0" fontId="12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165" fontId="15" fillId="9" borderId="25" xfId="0" applyNumberFormat="1" applyFont="1" applyFill="1" applyBorder="1" applyAlignment="1">
      <alignment horizontal="right" vertical="center" wrapText="1"/>
    </xf>
    <xf numFmtId="165" fontId="14" fillId="9" borderId="25" xfId="0" applyNumberFormat="1" applyFont="1" applyFill="1" applyBorder="1" applyAlignment="1">
      <alignment horizontal="right" vertical="center" wrapText="1"/>
    </xf>
    <xf numFmtId="10" fontId="14" fillId="9" borderId="25" xfId="0" applyNumberFormat="1" applyFont="1" applyFill="1" applyBorder="1" applyAlignment="1">
      <alignment horizontal="center" vertical="center" wrapText="1"/>
    </xf>
    <xf numFmtId="165" fontId="14" fillId="0" borderId="25" xfId="0" applyNumberFormat="1" applyFont="1" applyBorder="1" applyAlignment="1">
      <alignment horizontal="right" vertical="center"/>
    </xf>
    <xf numFmtId="165" fontId="1" fillId="0" borderId="25" xfId="0" applyNumberFormat="1" applyFont="1" applyBorder="1" applyAlignment="1">
      <alignment horizontal="right" vertical="center"/>
    </xf>
    <xf numFmtId="165" fontId="1" fillId="6" borderId="25" xfId="0" applyNumberFormat="1" applyFont="1" applyFill="1" applyBorder="1" applyAlignment="1">
      <alignment horizontal="right" vertical="center"/>
    </xf>
    <xf numFmtId="165" fontId="14" fillId="6" borderId="25" xfId="0" applyNumberFormat="1" applyFont="1" applyFill="1" applyBorder="1" applyAlignment="1">
      <alignment horizontal="right" vertical="center"/>
    </xf>
    <xf numFmtId="165" fontId="14" fillId="9" borderId="25" xfId="0" applyNumberFormat="1" applyFont="1" applyFill="1" applyBorder="1" applyAlignment="1">
      <alignment horizontal="right" vertical="center"/>
    </xf>
    <xf numFmtId="164" fontId="1" fillId="9" borderId="25" xfId="0" applyNumberFormat="1" applyFont="1" applyFill="1" applyBorder="1" applyAlignment="1">
      <alignment horizontal="right" vertical="center"/>
    </xf>
    <xf numFmtId="165" fontId="13" fillId="9" borderId="25" xfId="0" applyNumberFormat="1" applyFont="1" applyFill="1" applyBorder="1" applyAlignment="1">
      <alignment horizontal="right" vertical="center"/>
    </xf>
    <xf numFmtId="10" fontId="14" fillId="9" borderId="25" xfId="0" applyNumberFormat="1" applyFont="1" applyFill="1" applyBorder="1" applyAlignment="1">
      <alignment horizontal="center" vertical="center"/>
    </xf>
    <xf numFmtId="165" fontId="14" fillId="0" borderId="25" xfId="0" applyNumberFormat="1" applyFont="1" applyBorder="1" applyAlignment="1">
      <alignment horizontal="right" vertical="center"/>
    </xf>
    <xf numFmtId="165" fontId="14" fillId="14" borderId="25" xfId="0" applyNumberFormat="1" applyFont="1" applyFill="1" applyBorder="1" applyAlignment="1">
      <alignment horizontal="right" vertical="center"/>
    </xf>
    <xf numFmtId="0" fontId="12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164" fontId="10" fillId="13" borderId="25" xfId="0" applyNumberFormat="1" applyFont="1" applyFill="1" applyBorder="1" applyAlignment="1">
      <alignment horizontal="center" vertical="center" wrapText="1"/>
    </xf>
    <xf numFmtId="164" fontId="4" fillId="13" borderId="29" xfId="0" applyNumberFormat="1" applyFont="1" applyFill="1" applyBorder="1" applyAlignment="1">
      <alignment horizontal="left" vertical="center"/>
    </xf>
    <xf numFmtId="164" fontId="11" fillId="13" borderId="30" xfId="0" applyNumberFormat="1" applyFont="1" applyFill="1" applyBorder="1" applyAlignment="1">
      <alignment horizontal="center" vertical="center"/>
    </xf>
    <xf numFmtId="164" fontId="9" fillId="13" borderId="25" xfId="0" applyNumberFormat="1" applyFont="1" applyFill="1" applyBorder="1" applyAlignment="1">
      <alignment horizontal="right" vertical="center"/>
    </xf>
    <xf numFmtId="10" fontId="1" fillId="13" borderId="25" xfId="0" applyNumberFormat="1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vertical="center"/>
    </xf>
    <xf numFmtId="165" fontId="1" fillId="0" borderId="25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165" fontId="15" fillId="9" borderId="31" xfId="0" applyNumberFormat="1" applyFont="1" applyFill="1" applyBorder="1" applyAlignment="1">
      <alignment horizontal="right" vertical="center" wrapText="1"/>
    </xf>
    <xf numFmtId="165" fontId="14" fillId="9" borderId="31" xfId="0" applyNumberFormat="1" applyFont="1" applyFill="1" applyBorder="1" applyAlignment="1">
      <alignment horizontal="right" vertical="center" wrapText="1"/>
    </xf>
    <xf numFmtId="165" fontId="14" fillId="0" borderId="27" xfId="0" applyNumberFormat="1" applyFont="1" applyBorder="1" applyAlignment="1">
      <alignment horizontal="right" vertical="center"/>
    </xf>
    <xf numFmtId="165" fontId="1" fillId="0" borderId="27" xfId="0" applyNumberFormat="1" applyFont="1" applyBorder="1" applyAlignment="1">
      <alignment horizontal="right" vertical="center"/>
    </xf>
    <xf numFmtId="165" fontId="14" fillId="9" borderId="31" xfId="0" applyNumberFormat="1" applyFont="1" applyFill="1" applyBorder="1" applyAlignment="1">
      <alignment horizontal="right" vertical="center"/>
    </xf>
    <xf numFmtId="164" fontId="1" fillId="9" borderId="31" xfId="0" applyNumberFormat="1" applyFont="1" applyFill="1" applyBorder="1" applyAlignment="1">
      <alignment horizontal="right" vertical="center"/>
    </xf>
    <xf numFmtId="165" fontId="14" fillId="14" borderId="31" xfId="0" applyNumberFormat="1" applyFont="1" applyFill="1" applyBorder="1" applyAlignment="1">
      <alignment horizontal="right" vertical="center"/>
    </xf>
    <xf numFmtId="165" fontId="14" fillId="0" borderId="27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vertical="center" wrapText="1"/>
    </xf>
    <xf numFmtId="165" fontId="15" fillId="9" borderId="25" xfId="0" applyNumberFormat="1" applyFont="1" applyFill="1" applyBorder="1" applyAlignment="1">
      <alignment horizontal="right" vertical="center" wrapText="1"/>
    </xf>
    <xf numFmtId="165" fontId="14" fillId="14" borderId="25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horizontal="center" vertical="center" wrapText="1"/>
    </xf>
    <xf numFmtId="0" fontId="12" fillId="15" borderId="25" xfId="0" applyFont="1" applyFill="1" applyBorder="1" applyAlignment="1">
      <alignment horizontal="center" vertical="center" wrapText="1"/>
    </xf>
    <xf numFmtId="0" fontId="3" fillId="15" borderId="25" xfId="0" applyFont="1" applyFill="1" applyBorder="1" applyAlignment="1">
      <alignment horizontal="center" vertical="center"/>
    </xf>
    <xf numFmtId="0" fontId="13" fillId="15" borderId="25" xfId="0" applyFont="1" applyFill="1" applyBorder="1" applyAlignment="1">
      <alignment horizontal="center" vertical="center" wrapText="1"/>
    </xf>
    <xf numFmtId="0" fontId="14" fillId="15" borderId="25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4" fillId="0" borderId="25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vertical="center" wrapText="1"/>
    </xf>
    <xf numFmtId="0" fontId="12" fillId="6" borderId="31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165" fontId="15" fillId="9" borderId="26" xfId="0" applyNumberFormat="1" applyFont="1" applyFill="1" applyBorder="1" applyAlignment="1">
      <alignment horizontal="right" vertical="center" wrapText="1"/>
    </xf>
    <xf numFmtId="165" fontId="14" fillId="9" borderId="26" xfId="0" applyNumberFormat="1" applyFont="1" applyFill="1" applyBorder="1" applyAlignment="1">
      <alignment horizontal="right" vertical="center" wrapText="1"/>
    </xf>
    <xf numFmtId="165" fontId="14" fillId="0" borderId="0" xfId="0" applyNumberFormat="1" applyFont="1" applyAlignment="1">
      <alignment horizontal="right" vertical="center"/>
    </xf>
    <xf numFmtId="0" fontId="3" fillId="6" borderId="25" xfId="0" applyFont="1" applyFill="1" applyBorder="1" applyAlignment="1">
      <alignment horizontal="center" vertical="center" wrapText="1"/>
    </xf>
    <xf numFmtId="165" fontId="15" fillId="9" borderId="33" xfId="0" applyNumberFormat="1" applyFont="1" applyFill="1" applyBorder="1" applyAlignment="1">
      <alignment horizontal="right" vertical="center" wrapText="1"/>
    </xf>
    <xf numFmtId="165" fontId="14" fillId="9" borderId="33" xfId="0" applyNumberFormat="1" applyFont="1" applyFill="1" applyBorder="1" applyAlignment="1">
      <alignment horizontal="right" vertical="center" wrapText="1"/>
    </xf>
    <xf numFmtId="165" fontId="14" fillId="14" borderId="27" xfId="0" applyNumberFormat="1" applyFont="1" applyFill="1" applyBorder="1" applyAlignment="1">
      <alignment horizontal="right" vertical="center"/>
    </xf>
    <xf numFmtId="0" fontId="17" fillId="6" borderId="25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165" fontId="15" fillId="9" borderId="34" xfId="0" applyNumberFormat="1" applyFont="1" applyFill="1" applyBorder="1" applyAlignment="1">
      <alignment horizontal="right" vertical="center" wrapText="1"/>
    </xf>
    <xf numFmtId="165" fontId="14" fillId="9" borderId="34" xfId="0" applyNumberFormat="1" applyFont="1" applyFill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165" fontId="15" fillId="9" borderId="17" xfId="0" applyNumberFormat="1" applyFont="1" applyFill="1" applyBorder="1" applyAlignment="1">
      <alignment horizontal="right" vertical="center" wrapText="1"/>
    </xf>
    <xf numFmtId="165" fontId="14" fillId="9" borderId="17" xfId="0" applyNumberFormat="1" applyFont="1" applyFill="1" applyBorder="1" applyAlignment="1">
      <alignment horizontal="right" vertical="center" wrapText="1"/>
    </xf>
    <xf numFmtId="165" fontId="13" fillId="14" borderId="25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center"/>
    </xf>
    <xf numFmtId="0" fontId="10" fillId="13" borderId="31" xfId="0" applyFont="1" applyFill="1" applyBorder="1" applyAlignment="1">
      <alignment horizontal="center" vertical="center" wrapText="1"/>
    </xf>
    <xf numFmtId="0" fontId="1" fillId="13" borderId="30" xfId="0" applyFont="1" applyFill="1" applyBorder="1" applyAlignment="1">
      <alignment vertical="center"/>
    </xf>
    <xf numFmtId="0" fontId="11" fillId="13" borderId="30" xfId="0" applyFont="1" applyFill="1" applyBorder="1" applyAlignment="1">
      <alignment horizontal="left" vertical="center"/>
    </xf>
    <xf numFmtId="165" fontId="14" fillId="13" borderId="25" xfId="0" applyNumberFormat="1" applyFont="1" applyFill="1" applyBorder="1" applyAlignment="1">
      <alignment horizontal="right" vertical="center"/>
    </xf>
    <xf numFmtId="0" fontId="10" fillId="11" borderId="25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/>
    </xf>
    <xf numFmtId="0" fontId="1" fillId="11" borderId="25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vertical="center" wrapText="1"/>
    </xf>
    <xf numFmtId="165" fontId="9" fillId="11" borderId="25" xfId="0" applyNumberFormat="1" applyFont="1" applyFill="1" applyBorder="1" applyAlignment="1">
      <alignment horizontal="right" vertical="center" wrapText="1"/>
    </xf>
    <xf numFmtId="165" fontId="1" fillId="11" borderId="25" xfId="0" applyNumberFormat="1" applyFont="1" applyFill="1" applyBorder="1" applyAlignment="1">
      <alignment horizontal="right" vertical="center" wrapText="1"/>
    </xf>
    <xf numFmtId="10" fontId="1" fillId="12" borderId="25" xfId="0" applyNumberFormat="1" applyFont="1" applyFill="1" applyBorder="1" applyAlignment="1">
      <alignment horizontal="center" vertical="center" wrapText="1"/>
    </xf>
    <xf numFmtId="165" fontId="14" fillId="11" borderId="25" xfId="0" applyNumberFormat="1" applyFont="1" applyFill="1" applyBorder="1" applyAlignment="1">
      <alignment horizontal="right" vertical="center" wrapText="1"/>
    </xf>
    <xf numFmtId="10" fontId="1" fillId="12" borderId="25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165" fontId="14" fillId="0" borderId="25" xfId="0" applyNumberFormat="1" applyFont="1" applyBorder="1" applyAlignment="1">
      <alignment horizontal="right" vertical="center" wrapText="1"/>
    </xf>
    <xf numFmtId="0" fontId="12" fillId="14" borderId="25" xfId="0" applyFont="1" applyFill="1" applyBorder="1" applyAlignment="1">
      <alignment horizontal="center" vertical="center" wrapText="1"/>
    </xf>
    <xf numFmtId="0" fontId="3" fillId="14" borderId="25" xfId="0" applyFont="1" applyFill="1" applyBorder="1" applyAlignment="1">
      <alignment horizontal="center" vertical="center"/>
    </xf>
    <xf numFmtId="165" fontId="1" fillId="14" borderId="25" xfId="0" applyNumberFormat="1" applyFont="1" applyFill="1" applyBorder="1" applyAlignment="1">
      <alignment horizontal="right" vertical="center" wrapText="1"/>
    </xf>
    <xf numFmtId="165" fontId="14" fillId="14" borderId="25" xfId="0" applyNumberFormat="1" applyFont="1" applyFill="1" applyBorder="1" applyAlignment="1">
      <alignment horizontal="right" vertical="center" wrapText="1"/>
    </xf>
    <xf numFmtId="0" fontId="12" fillId="14" borderId="25" xfId="0" applyFont="1" applyFill="1" applyBorder="1" applyAlignment="1">
      <alignment horizontal="center" vertical="center" wrapText="1"/>
    </xf>
    <xf numFmtId="0" fontId="19" fillId="6" borderId="0" xfId="0" applyFont="1" applyFill="1" applyAlignment="1"/>
    <xf numFmtId="165" fontId="1" fillId="14" borderId="25" xfId="0" applyNumberFormat="1" applyFont="1" applyFill="1" applyBorder="1" applyAlignment="1">
      <alignment horizontal="right" vertical="center" wrapText="1"/>
    </xf>
    <xf numFmtId="0" fontId="14" fillId="14" borderId="25" xfId="0" applyFont="1" applyFill="1" applyBorder="1" applyAlignment="1">
      <alignment vertical="center" wrapText="1"/>
    </xf>
    <xf numFmtId="0" fontId="12" fillId="14" borderId="35" xfId="0" applyFont="1" applyFill="1" applyBorder="1" applyAlignment="1">
      <alignment horizontal="center" vertical="center" wrapText="1"/>
    </xf>
    <xf numFmtId="0" fontId="3" fillId="14" borderId="26" xfId="0" applyFont="1" applyFill="1" applyBorder="1" applyAlignment="1">
      <alignment horizontal="center" vertical="center" wrapText="1"/>
    </xf>
    <xf numFmtId="165" fontId="1" fillId="9" borderId="25" xfId="0" applyNumberFormat="1" applyFont="1" applyFill="1" applyBorder="1" applyAlignment="1">
      <alignment horizontal="right" vertical="center" wrapText="1"/>
    </xf>
    <xf numFmtId="164" fontId="14" fillId="9" borderId="25" xfId="0" applyNumberFormat="1" applyFont="1" applyFill="1" applyBorder="1" applyAlignment="1">
      <alignment horizontal="right" vertical="center"/>
    </xf>
    <xf numFmtId="0" fontId="3" fillId="14" borderId="25" xfId="0" applyFont="1" applyFill="1" applyBorder="1" applyAlignment="1">
      <alignment horizontal="center" vertical="center" wrapText="1"/>
    </xf>
    <xf numFmtId="0" fontId="14" fillId="14" borderId="25" xfId="0" applyFont="1" applyFill="1" applyBorder="1" applyAlignment="1">
      <alignment vertical="center" wrapText="1"/>
    </xf>
    <xf numFmtId="165" fontId="14" fillId="14" borderId="25" xfId="0" applyNumberFormat="1" applyFont="1" applyFill="1" applyBorder="1" applyAlignment="1">
      <alignment horizontal="right" vertical="center" wrapText="1"/>
    </xf>
    <xf numFmtId="164" fontId="13" fillId="9" borderId="25" xfId="0" applyNumberFormat="1" applyFont="1" applyFill="1" applyBorder="1" applyAlignment="1">
      <alignment horizontal="right" vertical="center"/>
    </xf>
    <xf numFmtId="0" fontId="18" fillId="0" borderId="25" xfId="0" applyFont="1" applyBorder="1" applyAlignment="1">
      <alignment horizontal="center"/>
    </xf>
    <xf numFmtId="164" fontId="1" fillId="14" borderId="25" xfId="0" applyNumberFormat="1" applyFont="1" applyFill="1" applyBorder="1" applyAlignment="1">
      <alignment horizontal="right" vertical="center"/>
    </xf>
    <xf numFmtId="164" fontId="14" fillId="14" borderId="25" xfId="0" applyNumberFormat="1" applyFont="1" applyFill="1" applyBorder="1" applyAlignment="1">
      <alignment horizontal="right" vertical="center"/>
    </xf>
    <xf numFmtId="164" fontId="1" fillId="14" borderId="25" xfId="0" applyNumberFormat="1" applyFont="1" applyFill="1" applyBorder="1" applyAlignment="1">
      <alignment horizontal="right" vertical="center"/>
    </xf>
    <xf numFmtId="164" fontId="14" fillId="14" borderId="25" xfId="0" applyNumberFormat="1" applyFont="1" applyFill="1" applyBorder="1" applyAlignment="1">
      <alignment horizontal="right" vertical="center"/>
    </xf>
    <xf numFmtId="164" fontId="20" fillId="14" borderId="25" xfId="0" applyNumberFormat="1" applyFont="1" applyFill="1" applyBorder="1" applyAlignment="1">
      <alignment horizontal="right" vertical="center"/>
    </xf>
    <xf numFmtId="0" fontId="12" fillId="14" borderId="31" xfId="0" applyFont="1" applyFill="1" applyBorder="1" applyAlignment="1">
      <alignment horizontal="center" vertical="center" wrapText="1"/>
    </xf>
    <xf numFmtId="0" fontId="1" fillId="14" borderId="25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right" vertical="center" wrapText="1"/>
    </xf>
    <xf numFmtId="10" fontId="1" fillId="11" borderId="25" xfId="0" applyNumberFormat="1" applyFont="1" applyFill="1" applyBorder="1" applyAlignment="1">
      <alignment horizontal="center" vertical="center" wrapText="1"/>
    </xf>
    <xf numFmtId="165" fontId="15" fillId="11" borderId="25" xfId="0" applyNumberFormat="1" applyFont="1" applyFill="1" applyBorder="1" applyAlignment="1">
      <alignment horizontal="right" vertical="center" wrapText="1"/>
    </xf>
    <xf numFmtId="165" fontId="1" fillId="11" borderId="25" xfId="0" applyNumberFormat="1" applyFont="1" applyFill="1" applyBorder="1" applyAlignment="1">
      <alignment horizontal="right" vertical="center"/>
    </xf>
    <xf numFmtId="164" fontId="1" fillId="11" borderId="25" xfId="0" applyNumberFormat="1" applyFont="1" applyFill="1" applyBorder="1" applyAlignment="1">
      <alignment horizontal="right" vertical="center"/>
    </xf>
    <xf numFmtId="10" fontId="1" fillId="11" borderId="25" xfId="0" applyNumberFormat="1" applyFont="1" applyFill="1" applyBorder="1" applyAlignment="1">
      <alignment horizontal="center" vertical="center"/>
    </xf>
    <xf numFmtId="0" fontId="4" fillId="11" borderId="4" xfId="0" applyFont="1" applyFill="1" applyBorder="1"/>
    <xf numFmtId="0" fontId="10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right" vertical="center" wrapText="1"/>
    </xf>
    <xf numFmtId="165" fontId="14" fillId="0" borderId="25" xfId="0" applyNumberFormat="1" applyFont="1" applyBorder="1" applyAlignment="1">
      <alignment horizontal="right" vertical="center" wrapText="1"/>
    </xf>
    <xf numFmtId="0" fontId="4" fillId="0" borderId="0" xfId="0" applyFont="1"/>
    <xf numFmtId="0" fontId="13" fillId="0" borderId="25" xfId="0" applyFont="1" applyBorder="1" applyAlignment="1">
      <alignment horizontal="center"/>
    </xf>
    <xf numFmtId="0" fontId="15" fillId="0" borderId="17" xfId="0" applyFont="1" applyBorder="1" applyAlignment="1"/>
    <xf numFmtId="0" fontId="4" fillId="11" borderId="25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  <xf numFmtId="164" fontId="14" fillId="6" borderId="25" xfId="0" applyNumberFormat="1" applyFont="1" applyFill="1" applyBorder="1" applyAlignment="1">
      <alignment horizontal="right" vertical="center"/>
    </xf>
    <xf numFmtId="164" fontId="1" fillId="0" borderId="25" xfId="0" applyNumberFormat="1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right" vertical="center"/>
    </xf>
    <xf numFmtId="164" fontId="1" fillId="6" borderId="25" xfId="0" applyNumberFormat="1" applyFont="1" applyFill="1" applyBorder="1" applyAlignment="1">
      <alignment horizontal="right" vertical="center"/>
    </xf>
    <xf numFmtId="164" fontId="14" fillId="0" borderId="25" xfId="0" applyNumberFormat="1" applyFont="1" applyBorder="1" applyAlignment="1">
      <alignment horizontal="right" vertical="center"/>
    </xf>
    <xf numFmtId="0" fontId="10" fillId="11" borderId="31" xfId="0" applyFont="1" applyFill="1" applyBorder="1" applyAlignment="1">
      <alignment horizontal="center" vertical="center" wrapText="1"/>
    </xf>
    <xf numFmtId="165" fontId="1" fillId="0" borderId="25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5" fillId="6" borderId="36" xfId="0" applyFont="1" applyFill="1" applyBorder="1" applyAlignment="1"/>
    <xf numFmtId="0" fontId="15" fillId="6" borderId="16" xfId="0" applyFont="1" applyFill="1" applyBorder="1" applyAlignment="1"/>
    <xf numFmtId="0" fontId="15" fillId="6" borderId="37" xfId="0" applyFont="1" applyFill="1" applyBorder="1" applyAlignment="1"/>
    <xf numFmtId="0" fontId="14" fillId="0" borderId="17" xfId="0" applyFont="1" applyBorder="1" applyAlignment="1">
      <alignment vertical="center" wrapText="1"/>
    </xf>
    <xf numFmtId="0" fontId="10" fillId="14" borderId="25" xfId="0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horizontal="center" vertical="center"/>
    </xf>
    <xf numFmtId="165" fontId="9" fillId="9" borderId="25" xfId="0" applyNumberFormat="1" applyFont="1" applyFill="1" applyBorder="1" applyAlignment="1">
      <alignment horizontal="right" vertical="center" wrapText="1"/>
    </xf>
    <xf numFmtId="165" fontId="1" fillId="14" borderId="25" xfId="0" applyNumberFormat="1" applyFont="1" applyFill="1" applyBorder="1" applyAlignment="1">
      <alignment horizontal="right" vertical="center"/>
    </xf>
    <xf numFmtId="0" fontId="21" fillId="11" borderId="25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vertical="center" wrapText="1"/>
    </xf>
    <xf numFmtId="10" fontId="1" fillId="9" borderId="25" xfId="0" applyNumberFormat="1" applyFont="1" applyFill="1" applyBorder="1" applyAlignment="1">
      <alignment horizontal="center" vertical="center" wrapText="1"/>
    </xf>
    <xf numFmtId="165" fontId="1" fillId="8" borderId="25" xfId="0" applyNumberFormat="1" applyFont="1" applyFill="1" applyBorder="1" applyAlignment="1">
      <alignment horizontal="right" vertical="center" wrapText="1"/>
    </xf>
    <xf numFmtId="165" fontId="14" fillId="9" borderId="35" xfId="0" applyNumberFormat="1" applyFont="1" applyFill="1" applyBorder="1" applyAlignment="1">
      <alignment horizontal="right" vertical="center" wrapText="1"/>
    </xf>
    <xf numFmtId="165" fontId="14" fillId="9" borderId="29" xfId="0" applyNumberFormat="1" applyFont="1" applyFill="1" applyBorder="1" applyAlignment="1">
      <alignment horizontal="right" vertical="center" wrapText="1"/>
    </xf>
    <xf numFmtId="0" fontId="3" fillId="9" borderId="25" xfId="0" applyFont="1" applyFill="1" applyBorder="1" applyAlignment="1">
      <alignment vertical="center"/>
    </xf>
    <xf numFmtId="10" fontId="14" fillId="9" borderId="26" xfId="0" applyNumberFormat="1" applyFont="1" applyFill="1" applyBorder="1" applyAlignment="1">
      <alignment horizontal="center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vertical="center" wrapText="1"/>
    </xf>
    <xf numFmtId="165" fontId="14" fillId="0" borderId="25" xfId="0" applyNumberFormat="1" applyFont="1" applyBorder="1" applyAlignment="1">
      <alignment horizontal="right"/>
    </xf>
    <xf numFmtId="0" fontId="1" fillId="6" borderId="25" xfId="0" applyFont="1" applyFill="1" applyBorder="1" applyAlignment="1">
      <alignment vertical="center" wrapText="1"/>
    </xf>
    <xf numFmtId="165" fontId="14" fillId="0" borderId="27" xfId="0" applyNumberFormat="1" applyFont="1" applyBorder="1" applyAlignment="1">
      <alignment horizontal="right"/>
    </xf>
    <xf numFmtId="0" fontId="22" fillId="6" borderId="25" xfId="0" applyFont="1" applyFill="1" applyBorder="1" applyAlignment="1">
      <alignment vertical="center" wrapText="1"/>
    </xf>
    <xf numFmtId="0" fontId="4" fillId="8" borderId="25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8" fillId="0" borderId="25" xfId="0" applyFont="1" applyBorder="1"/>
    <xf numFmtId="0" fontId="21" fillId="12" borderId="25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vertical="center" wrapText="1"/>
    </xf>
    <xf numFmtId="165" fontId="9" fillId="12" borderId="25" xfId="0" applyNumberFormat="1" applyFont="1" applyFill="1" applyBorder="1" applyAlignment="1">
      <alignment horizontal="right" vertical="center" wrapText="1"/>
    </xf>
    <xf numFmtId="165" fontId="1" fillId="12" borderId="25" xfId="0" applyNumberFormat="1" applyFont="1" applyFill="1" applyBorder="1" applyAlignment="1">
      <alignment horizontal="right" vertical="center" wrapText="1"/>
    </xf>
    <xf numFmtId="165" fontId="14" fillId="12" borderId="25" xfId="0" applyNumberFormat="1" applyFont="1" applyFill="1" applyBorder="1" applyAlignment="1">
      <alignment horizontal="right" vertical="center" wrapText="1"/>
    </xf>
    <xf numFmtId="0" fontId="3" fillId="0" borderId="4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21" fillId="11" borderId="31" xfId="0" applyFont="1" applyFill="1" applyBorder="1" applyAlignment="1">
      <alignment horizontal="center" vertical="center" wrapText="1"/>
    </xf>
    <xf numFmtId="0" fontId="21" fillId="16" borderId="25" xfId="0" applyFont="1" applyFill="1" applyBorder="1" applyAlignment="1">
      <alignment horizontal="center" vertical="center" wrapText="1"/>
    </xf>
    <xf numFmtId="0" fontId="4" fillId="16" borderId="25" xfId="0" applyFont="1" applyFill="1" applyBorder="1" applyAlignment="1">
      <alignment horizontal="center" vertical="center"/>
    </xf>
    <xf numFmtId="0" fontId="1" fillId="16" borderId="25" xfId="0" applyFont="1" applyFill="1" applyBorder="1" applyAlignment="1">
      <alignment horizontal="center" vertical="center" wrapText="1"/>
    </xf>
    <xf numFmtId="0" fontId="1" fillId="16" borderId="25" xfId="0" applyFont="1" applyFill="1" applyBorder="1" applyAlignment="1">
      <alignment vertical="center" wrapText="1"/>
    </xf>
    <xf numFmtId="165" fontId="9" fillId="16" borderId="25" xfId="0" applyNumberFormat="1" applyFont="1" applyFill="1" applyBorder="1" applyAlignment="1">
      <alignment horizontal="right" vertical="center" wrapText="1"/>
    </xf>
    <xf numFmtId="165" fontId="1" fillId="16" borderId="25" xfId="0" applyNumberFormat="1" applyFont="1" applyFill="1" applyBorder="1" applyAlignment="1">
      <alignment horizontal="right" vertical="center" wrapText="1"/>
    </xf>
    <xf numFmtId="10" fontId="1" fillId="16" borderId="25" xfId="0" applyNumberFormat="1" applyFont="1" applyFill="1" applyBorder="1" applyAlignment="1">
      <alignment horizontal="center" vertical="center" wrapText="1"/>
    </xf>
    <xf numFmtId="165" fontId="14" fillId="16" borderId="25" xfId="0" applyNumberFormat="1" applyFont="1" applyFill="1" applyBorder="1" applyAlignment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0" fontId="1" fillId="8" borderId="25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165" fontId="13" fillId="6" borderId="25" xfId="0" applyNumberFormat="1" applyFont="1" applyFill="1" applyBorder="1" applyAlignment="1">
      <alignment horizontal="right" vertical="center" wrapText="1"/>
    </xf>
    <xf numFmtId="164" fontId="20" fillId="6" borderId="25" xfId="0" applyNumberFormat="1" applyFont="1" applyFill="1" applyBorder="1" applyAlignment="1">
      <alignment horizontal="right" vertical="center"/>
    </xf>
    <xf numFmtId="164" fontId="24" fillId="6" borderId="25" xfId="0" applyNumberFormat="1" applyFont="1" applyFill="1" applyBorder="1" applyAlignment="1">
      <alignment horizontal="right" vertical="center"/>
    </xf>
    <xf numFmtId="164" fontId="14" fillId="6" borderId="25" xfId="0" applyNumberFormat="1" applyFont="1" applyFill="1" applyBorder="1" applyAlignment="1">
      <alignment horizontal="right" vertical="center"/>
    </xf>
    <xf numFmtId="0" fontId="25" fillId="8" borderId="25" xfId="0" applyFont="1" applyFill="1" applyBorder="1" applyAlignment="1">
      <alignment horizontal="center" vertical="center" wrapText="1"/>
    </xf>
    <xf numFmtId="0" fontId="26" fillId="12" borderId="25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vertical="center" wrapText="1"/>
    </xf>
    <xf numFmtId="164" fontId="27" fillId="14" borderId="25" xfId="0" applyNumberFormat="1" applyFont="1" applyFill="1" applyBorder="1" applyAlignment="1">
      <alignment horizontal="right" vertical="center"/>
    </xf>
    <xf numFmtId="0" fontId="16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165" fontId="14" fillId="17" borderId="25" xfId="0" applyNumberFormat="1" applyFont="1" applyFill="1" applyBorder="1" applyAlignment="1">
      <alignment horizontal="right" vertical="center"/>
    </xf>
    <xf numFmtId="0" fontId="16" fillId="0" borderId="25" xfId="0" applyFont="1" applyBorder="1" applyAlignment="1">
      <alignment horizontal="center"/>
    </xf>
    <xf numFmtId="0" fontId="17" fillId="0" borderId="2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29" fillId="0" borderId="25" xfId="0" applyFont="1" applyBorder="1" applyAlignment="1">
      <alignment horizontal="left" vertical="center" wrapText="1"/>
    </xf>
    <xf numFmtId="164" fontId="29" fillId="6" borderId="25" xfId="0" applyNumberFormat="1" applyFont="1" applyFill="1" applyBorder="1" applyAlignment="1">
      <alignment horizontal="right" vertical="center"/>
    </xf>
    <xf numFmtId="0" fontId="14" fillId="0" borderId="25" xfId="0" applyFont="1" applyBorder="1" applyAlignment="1">
      <alignment horizontal="center" vertical="center" wrapText="1"/>
    </xf>
    <xf numFmtId="0" fontId="14" fillId="6" borderId="25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167" fontId="1" fillId="18" borderId="25" xfId="0" applyNumberFormat="1" applyFont="1" applyFill="1" applyBorder="1" applyAlignment="1">
      <alignment horizontal="right" vertical="center" wrapText="1"/>
    </xf>
    <xf numFmtId="167" fontId="9" fillId="18" borderId="25" xfId="0" applyNumberFormat="1" applyFont="1" applyFill="1" applyBorder="1" applyAlignment="1">
      <alignment horizontal="center" vertical="center" wrapText="1"/>
    </xf>
    <xf numFmtId="167" fontId="1" fillId="18" borderId="25" xfId="0" applyNumberFormat="1" applyFont="1" applyFill="1" applyBorder="1" applyAlignment="1">
      <alignment horizontal="center" vertical="center" wrapText="1"/>
    </xf>
    <xf numFmtId="164" fontId="1" fillId="18" borderId="25" xfId="0" applyNumberFormat="1" applyFont="1" applyFill="1" applyBorder="1" applyAlignment="1">
      <alignment horizontal="center" vertical="center"/>
    </xf>
    <xf numFmtId="164" fontId="14" fillId="18" borderId="25" xfId="0" applyNumberFormat="1" applyFont="1" applyFill="1" applyBorder="1" applyAlignment="1">
      <alignment horizontal="center" vertical="center"/>
    </xf>
    <xf numFmtId="164" fontId="1" fillId="14" borderId="4" xfId="0" applyNumberFormat="1" applyFont="1" applyFill="1" applyBorder="1" applyAlignment="1">
      <alignment horizontal="center" vertical="center"/>
    </xf>
    <xf numFmtId="10" fontId="1" fillId="14" borderId="4" xfId="0" applyNumberFormat="1" applyFont="1" applyFill="1" applyBorder="1" applyAlignment="1">
      <alignment horizontal="center" vertical="center"/>
    </xf>
    <xf numFmtId="164" fontId="1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8" fontId="3" fillId="0" borderId="0" xfId="0" applyNumberFormat="1" applyFont="1" applyAlignment="1">
      <alignment horizontal="center" vertical="center" wrapText="1"/>
    </xf>
    <xf numFmtId="168" fontId="3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/>
    </xf>
    <xf numFmtId="0" fontId="1" fillId="9" borderId="25" xfId="0" applyFont="1" applyFill="1" applyBorder="1" applyAlignment="1">
      <alignment horizontal="right" vertical="center"/>
    </xf>
    <xf numFmtId="165" fontId="9" fillId="9" borderId="25" xfId="0" applyNumberFormat="1" applyFont="1" applyFill="1" applyBorder="1" applyAlignment="1">
      <alignment horizontal="right" vertical="center"/>
    </xf>
    <xf numFmtId="0" fontId="1" fillId="22" borderId="25" xfId="0" applyFont="1" applyFill="1" applyBorder="1" applyAlignment="1">
      <alignment horizontal="center" vertical="center"/>
    </xf>
    <xf numFmtId="164" fontId="1" fillId="4" borderId="25" xfId="0" applyNumberFormat="1" applyFont="1" applyFill="1" applyBorder="1" applyAlignment="1">
      <alignment horizontal="right" vertical="center"/>
    </xf>
    <xf numFmtId="164" fontId="1" fillId="4" borderId="25" xfId="0" applyNumberFormat="1" applyFont="1" applyFill="1" applyBorder="1" applyAlignment="1">
      <alignment horizontal="right" vertical="center" wrapText="1"/>
    </xf>
    <xf numFmtId="168" fontId="12" fillId="0" borderId="0" xfId="0" applyNumberFormat="1" applyFont="1" applyAlignment="1">
      <alignment horizontal="center" vertical="center" wrapText="1"/>
    </xf>
    <xf numFmtId="164" fontId="9" fillId="9" borderId="25" xfId="0" applyNumberFormat="1" applyFont="1" applyFill="1" applyBorder="1" applyAlignment="1">
      <alignment horizontal="right" vertical="center"/>
    </xf>
    <xf numFmtId="164" fontId="13" fillId="14" borderId="25" xfId="0" applyNumberFormat="1" applyFont="1" applyFill="1" applyBorder="1" applyAlignment="1">
      <alignment horizontal="right" vertical="center"/>
    </xf>
    <xf numFmtId="169" fontId="14" fillId="14" borderId="25" xfId="0" applyNumberFormat="1" applyFont="1" applyFill="1" applyBorder="1" applyAlignment="1">
      <alignment horizontal="right" vertical="center"/>
    </xf>
    <xf numFmtId="169" fontId="14" fillId="14" borderId="25" xfId="0" applyNumberFormat="1" applyFont="1" applyFill="1" applyBorder="1" applyAlignment="1">
      <alignment horizontal="right" vertical="center"/>
    </xf>
    <xf numFmtId="169" fontId="1" fillId="4" borderId="25" xfId="0" applyNumberFormat="1" applyFont="1" applyFill="1" applyBorder="1" applyAlignment="1">
      <alignment horizontal="right" vertical="center"/>
    </xf>
    <xf numFmtId="0" fontId="1" fillId="4" borderId="25" xfId="0" applyFont="1" applyFill="1" applyBorder="1" applyAlignment="1">
      <alignment horizontal="right" vertical="center"/>
    </xf>
    <xf numFmtId="0" fontId="1" fillId="23" borderId="25" xfId="0" applyFont="1" applyFill="1" applyBorder="1" applyAlignment="1">
      <alignment horizontal="right" vertical="center"/>
    </xf>
    <xf numFmtId="0" fontId="14" fillId="23" borderId="25" xfId="0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1" fillId="14" borderId="4" xfId="0" applyNumberFormat="1" applyFon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right" vertical="center"/>
    </xf>
    <xf numFmtId="169" fontId="1" fillId="6" borderId="4" xfId="0" applyNumberFormat="1" applyFont="1" applyFill="1" applyBorder="1" applyAlignment="1">
      <alignment horizontal="right" vertical="center"/>
    </xf>
    <xf numFmtId="0" fontId="14" fillId="14" borderId="4" xfId="0" applyFont="1" applyFill="1" applyBorder="1" applyAlignment="1">
      <alignment horizontal="right" vertical="center"/>
    </xf>
    <xf numFmtId="0" fontId="1" fillId="15" borderId="25" xfId="0" applyFont="1" applyFill="1" applyBorder="1" applyAlignment="1">
      <alignment horizontal="right" vertical="center"/>
    </xf>
    <xf numFmtId="165" fontId="9" fillId="15" borderId="25" xfId="0" applyNumberFormat="1" applyFont="1" applyFill="1" applyBorder="1" applyAlignment="1">
      <alignment horizontal="right" vertical="center"/>
    </xf>
    <xf numFmtId="165" fontId="1" fillId="15" borderId="25" xfId="0" applyNumberFormat="1" applyFont="1" applyFill="1" applyBorder="1" applyAlignment="1">
      <alignment horizontal="right" vertical="center"/>
    </xf>
    <xf numFmtId="10" fontId="1" fillId="15" borderId="25" xfId="0" applyNumberFormat="1" applyFont="1" applyFill="1" applyBorder="1" applyAlignment="1">
      <alignment horizontal="center" vertical="center"/>
    </xf>
    <xf numFmtId="164" fontId="9" fillId="15" borderId="25" xfId="0" applyNumberFormat="1" applyFont="1" applyFill="1" applyBorder="1" applyAlignment="1">
      <alignment horizontal="right" vertical="center"/>
    </xf>
    <xf numFmtId="164" fontId="1" fillId="15" borderId="25" xfId="0" applyNumberFormat="1" applyFont="1" applyFill="1" applyBorder="1" applyAlignment="1">
      <alignment horizontal="right" vertical="center"/>
    </xf>
    <xf numFmtId="165" fontId="14" fillId="8" borderId="25" xfId="0" applyNumberFormat="1" applyFont="1" applyFill="1" applyBorder="1" applyAlignment="1">
      <alignment horizontal="right" vertical="center"/>
    </xf>
    <xf numFmtId="164" fontId="1" fillId="14" borderId="4" xfId="0" applyNumberFormat="1" applyFont="1" applyFill="1" applyBorder="1" applyAlignment="1">
      <alignment horizontal="right" vertical="center"/>
    </xf>
    <xf numFmtId="164" fontId="14" fillId="8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" fillId="2" borderId="25" xfId="0" applyFont="1" applyFill="1" applyBorder="1" applyAlignment="1">
      <alignment horizontal="right" vertical="center"/>
    </xf>
    <xf numFmtId="164" fontId="9" fillId="2" borderId="25" xfId="0" applyNumberFormat="1" applyFont="1" applyFill="1" applyBorder="1" applyAlignment="1">
      <alignment horizontal="right" vertical="center"/>
    </xf>
    <xf numFmtId="164" fontId="1" fillId="2" borderId="25" xfId="0" applyNumberFormat="1" applyFont="1" applyFill="1" applyBorder="1" applyAlignment="1">
      <alignment horizontal="right" vertical="center"/>
    </xf>
    <xf numFmtId="10" fontId="1" fillId="2" borderId="2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9" fillId="2" borderId="25" xfId="0" applyFont="1" applyFill="1" applyBorder="1" applyAlignment="1">
      <alignment horizontal="right" vertical="center"/>
    </xf>
    <xf numFmtId="0" fontId="14" fillId="2" borderId="25" xfId="0" applyFont="1" applyFill="1" applyBorder="1" applyAlignment="1">
      <alignment horizontal="right" vertical="center"/>
    </xf>
    <xf numFmtId="0" fontId="14" fillId="2" borderId="25" xfId="0" applyFont="1" applyFill="1" applyBorder="1" applyAlignment="1">
      <alignment horizontal="center" vertical="center"/>
    </xf>
    <xf numFmtId="165" fontId="14" fillId="18" borderId="25" xfId="0" applyNumberFormat="1" applyFont="1" applyFill="1" applyBorder="1" applyAlignment="1">
      <alignment horizontal="right" vertical="center"/>
    </xf>
    <xf numFmtId="10" fontId="1" fillId="18" borderId="25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/>
    </xf>
    <xf numFmtId="0" fontId="14" fillId="6" borderId="4" xfId="0" applyFont="1" applyFill="1" applyBorder="1" applyAlignment="1">
      <alignment vertical="center"/>
    </xf>
    <xf numFmtId="170" fontId="15" fillId="0" borderId="0" xfId="0" applyNumberFormat="1" applyFont="1" applyAlignment="1">
      <alignment horizontal="right" vertical="center"/>
    </xf>
    <xf numFmtId="170" fontId="14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0" fillId="6" borderId="4" xfId="0" applyFont="1" applyFill="1" applyBorder="1" applyAlignment="1">
      <alignment vertical="center"/>
    </xf>
    <xf numFmtId="10" fontId="14" fillId="0" borderId="0" xfId="0" applyNumberFormat="1" applyFont="1" applyAlignment="1">
      <alignment horizontal="right" vertical="center"/>
    </xf>
    <xf numFmtId="166" fontId="14" fillId="0" borderId="0" xfId="0" applyNumberFormat="1" applyFont="1" applyAlignment="1">
      <alignment horizontal="right" vertical="center"/>
    </xf>
    <xf numFmtId="0" fontId="3" fillId="6" borderId="41" xfId="0" applyFont="1" applyFill="1" applyBorder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10" fontId="10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0" fontId="3" fillId="6" borderId="25" xfId="0" applyFont="1" applyFill="1" applyBorder="1" applyAlignment="1">
      <alignment vertical="center"/>
    </xf>
    <xf numFmtId="165" fontId="3" fillId="6" borderId="3" xfId="0" applyNumberFormat="1" applyFont="1" applyFill="1" applyBorder="1" applyAlignment="1">
      <alignment vertical="center"/>
    </xf>
    <xf numFmtId="10" fontId="3" fillId="6" borderId="3" xfId="0" applyNumberFormat="1" applyFont="1" applyFill="1" applyBorder="1" applyAlignment="1">
      <alignment vertical="center"/>
    </xf>
    <xf numFmtId="164" fontId="3" fillId="6" borderId="3" xfId="0" applyNumberFormat="1" applyFont="1" applyFill="1" applyBorder="1" applyAlignment="1">
      <alignment vertical="center"/>
    </xf>
    <xf numFmtId="0" fontId="3" fillId="0" borderId="2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5" xfId="0" applyFont="1" applyBorder="1" applyAlignment="1">
      <alignment vertical="center" wrapText="1"/>
    </xf>
    <xf numFmtId="0" fontId="3" fillId="6" borderId="25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2" fillId="6" borderId="25" xfId="0" applyFont="1" applyFill="1" applyBorder="1" applyAlignment="1"/>
    <xf numFmtId="165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25" xfId="0" applyFont="1" applyBorder="1" applyAlignment="1"/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14" borderId="25" xfId="0" applyFont="1" applyFill="1" applyBorder="1" applyAlignment="1">
      <alignment vertical="center" wrapText="1"/>
    </xf>
    <xf numFmtId="0" fontId="3" fillId="14" borderId="25" xfId="0" applyFont="1" applyFill="1" applyBorder="1" applyAlignment="1">
      <alignment vertical="center" wrapText="1"/>
    </xf>
    <xf numFmtId="0" fontId="3" fillId="6" borderId="25" xfId="0" applyFont="1" applyFill="1" applyBorder="1" applyAlignment="1">
      <alignment vertical="center"/>
    </xf>
    <xf numFmtId="0" fontId="5" fillId="6" borderId="25" xfId="0" applyFont="1" applyFill="1" applyBorder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0" fontId="3" fillId="14" borderId="4" xfId="0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24" borderId="4" xfId="0" applyFont="1" applyFill="1" applyBorder="1"/>
    <xf numFmtId="0" fontId="4" fillId="24" borderId="4" xfId="0" applyFont="1" applyFill="1" applyBorder="1"/>
    <xf numFmtId="165" fontId="4" fillId="24" borderId="4" xfId="0" applyNumberFormat="1" applyFont="1" applyFill="1" applyBorder="1" applyAlignment="1">
      <alignment horizontal="right"/>
    </xf>
    <xf numFmtId="164" fontId="4" fillId="24" borderId="4" xfId="0" applyNumberFormat="1" applyFont="1" applyFill="1" applyBorder="1" applyAlignment="1">
      <alignment horizontal="left"/>
    </xf>
    <xf numFmtId="164" fontId="4" fillId="24" borderId="4" xfId="0" applyNumberFormat="1" applyFont="1" applyFill="1" applyBorder="1" applyAlignment="1">
      <alignment horizontal="right"/>
    </xf>
    <xf numFmtId="0" fontId="4" fillId="24" borderId="4" xfId="0" applyFont="1" applyFill="1" applyBorder="1" applyAlignment="1">
      <alignment horizontal="left"/>
    </xf>
    <xf numFmtId="0" fontId="12" fillId="24" borderId="4" xfId="0" applyFont="1" applyFill="1" applyBorder="1"/>
    <xf numFmtId="0" fontId="12" fillId="24" borderId="4" xfId="0" applyFont="1" applyFill="1" applyBorder="1" applyAlignment="1">
      <alignment horizontal="right"/>
    </xf>
    <xf numFmtId="165" fontId="4" fillId="24" borderId="4" xfId="0" applyNumberFormat="1" applyFont="1" applyFill="1" applyBorder="1"/>
    <xf numFmtId="165" fontId="12" fillId="24" borderId="4" xfId="0" applyNumberFormat="1" applyFont="1" applyFill="1" applyBorder="1"/>
    <xf numFmtId="164" fontId="12" fillId="24" borderId="4" xfId="0" applyNumberFormat="1" applyFont="1" applyFill="1" applyBorder="1"/>
    <xf numFmtId="164" fontId="4" fillId="24" borderId="4" xfId="0" applyNumberFormat="1" applyFont="1" applyFill="1" applyBorder="1"/>
    <xf numFmtId="169" fontId="12" fillId="24" borderId="4" xfId="0" applyNumberFormat="1" applyFont="1" applyFill="1" applyBorder="1"/>
    <xf numFmtId="0" fontId="31" fillId="0" borderId="0" xfId="0" applyFont="1"/>
    <xf numFmtId="0" fontId="32" fillId="0" borderId="0" xfId="0" applyFont="1"/>
    <xf numFmtId="0" fontId="33" fillId="24" borderId="4" xfId="0" applyFont="1" applyFill="1" applyBorder="1"/>
    <xf numFmtId="0" fontId="4" fillId="5" borderId="4" xfId="0" applyFont="1" applyFill="1" applyBorder="1"/>
    <xf numFmtId="164" fontId="4" fillId="5" borderId="4" xfId="0" applyNumberFormat="1" applyFont="1" applyFill="1" applyBorder="1"/>
    <xf numFmtId="10" fontId="4" fillId="5" borderId="4" xfId="0" applyNumberFormat="1" applyFont="1" applyFill="1" applyBorder="1"/>
    <xf numFmtId="165" fontId="4" fillId="5" borderId="4" xfId="0" applyNumberFormat="1" applyFont="1" applyFill="1" applyBorder="1"/>
    <xf numFmtId="0" fontId="10" fillId="5" borderId="0" xfId="0" applyFont="1" applyFill="1" applyAlignment="1">
      <alignment horizontal="center"/>
    </xf>
    <xf numFmtId="0" fontId="12" fillId="0" borderId="0" xfId="0" applyFont="1" applyAlignment="1"/>
    <xf numFmtId="0" fontId="10" fillId="5" borderId="0" xfId="0" applyFont="1" applyFill="1" applyAlignment="1"/>
    <xf numFmtId="0" fontId="10" fillId="5" borderId="0" xfId="0" applyFont="1" applyFill="1" applyAlignment="1"/>
    <xf numFmtId="0" fontId="12" fillId="5" borderId="0" xfId="0" applyFont="1" applyFill="1" applyAlignment="1"/>
    <xf numFmtId="0" fontId="12" fillId="5" borderId="0" xfId="0" applyFont="1" applyFill="1" applyAlignment="1">
      <alignment horizontal="left"/>
    </xf>
    <xf numFmtId="0" fontId="34" fillId="5" borderId="0" xfId="0" applyFont="1" applyFill="1" applyAlignment="1"/>
    <xf numFmtId="0" fontId="10" fillId="5" borderId="0" xfId="0" applyFont="1" applyFill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/>
    <xf numFmtId="0" fontId="4" fillId="3" borderId="1" xfId="0" applyFont="1" applyFill="1" applyBorder="1"/>
    <xf numFmtId="164" fontId="1" fillId="15" borderId="15" xfId="0" applyNumberFormat="1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164" fontId="1" fillId="19" borderId="15" xfId="0" applyNumberFormat="1" applyFont="1" applyFill="1" applyBorder="1" applyAlignment="1">
      <alignment horizontal="right" vertical="center"/>
    </xf>
    <xf numFmtId="164" fontId="1" fillId="20" borderId="15" xfId="0" applyNumberFormat="1" applyFont="1" applyFill="1" applyBorder="1" applyAlignment="1">
      <alignment horizontal="center" vertical="center"/>
    </xf>
    <xf numFmtId="164" fontId="1" fillId="21" borderId="15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right" vertical="center"/>
    </xf>
    <xf numFmtId="0" fontId="1" fillId="8" borderId="15" xfId="0" applyFont="1" applyFill="1" applyBorder="1" applyAlignment="1">
      <alignment horizontal="left" vertical="center"/>
    </xf>
    <xf numFmtId="0" fontId="1" fillId="18" borderId="15" xfId="0" applyFont="1" applyFill="1" applyBorder="1" applyAlignment="1">
      <alignment horizontal="left" vertical="center"/>
    </xf>
    <xf numFmtId="164" fontId="1" fillId="18" borderId="15" xfId="0" applyNumberFormat="1" applyFont="1" applyFill="1" applyBorder="1" applyAlignment="1">
      <alignment horizontal="center" vertical="center"/>
    </xf>
    <xf numFmtId="164" fontId="1" fillId="8" borderId="21" xfId="0" applyNumberFormat="1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164" fontId="1" fillId="10" borderId="21" xfId="0" applyNumberFormat="1" applyFont="1" applyFill="1" applyBorder="1" applyAlignment="1">
      <alignment horizontal="center" vertical="center"/>
    </xf>
    <xf numFmtId="0" fontId="1" fillId="18" borderId="15" xfId="0" applyFont="1" applyFill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 wrapText="1"/>
    </xf>
    <xf numFmtId="164" fontId="1" fillId="10" borderId="18" xfId="0" applyNumberFormat="1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164" fontId="1" fillId="11" borderId="15" xfId="0" applyNumberFormat="1" applyFont="1" applyFill="1" applyBorder="1" applyAlignment="1">
      <alignment horizontal="center" vertical="center"/>
    </xf>
    <xf numFmtId="164" fontId="1" fillId="11" borderId="21" xfId="0" applyNumberFormat="1" applyFont="1" applyFill="1" applyBorder="1" applyAlignment="1">
      <alignment horizontal="center" vertical="center"/>
    </xf>
    <xf numFmtId="164" fontId="1" fillId="10" borderId="24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164" fontId="1" fillId="10" borderId="15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/>
    </xf>
    <xf numFmtId="0" fontId="0" fillId="0" borderId="0" xfId="0" applyFont="1" applyAlignment="1"/>
    <xf numFmtId="0" fontId="4" fillId="5" borderId="1" xfId="0" applyFont="1" applyFill="1" applyBorder="1" applyAlignment="1">
      <alignment horizontal="center"/>
    </xf>
    <xf numFmtId="0" fontId="4" fillId="24" borderId="1" xfId="0" applyFont="1" applyFill="1" applyBorder="1" applyAlignment="1">
      <alignment horizontal="center"/>
    </xf>
  </cellXfs>
  <cellStyles count="1"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2D76-4926-B29B-1EA79B7E0BC1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2D76-4926-B29B-1EA79B7E0BC1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2D76-4926-B29B-1EA79B7E0BC1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2D76-4926-B29B-1EA79B7E0BC1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2D76-4926-B29B-1EA79B7E0BC1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[$R$-416]\ #,##0.00;[Red]\-[$R$-416]\ #,##0.00</c:formatCode>
                <c:ptCount val="5"/>
                <c:pt idx="0" formatCode="[$R$ -416]#,##0.00">
                  <c:v>25000</c:v>
                </c:pt>
                <c:pt idx="1">
                  <c:v>2262546.77</c:v>
                </c:pt>
                <c:pt idx="2" formatCode="[$R$ -416]#,##0.00">
                  <c:v>417587.58</c:v>
                </c:pt>
                <c:pt idx="3" formatCode="[$R$ -416]#,##0.00">
                  <c:v>565264.89</c:v>
                </c:pt>
                <c:pt idx="4" formatCode="[$R$ -416]#,##0.00">
                  <c:v>1358465.96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6-4926-B29B-1EA79B7E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[$R$-416]\ #,##0.00;[Red]\-[$R$-416]\ #,##0.00</c:formatCode>
                <c:ptCount val="4"/>
                <c:pt idx="0">
                  <c:v>3734259.4299999992</c:v>
                </c:pt>
                <c:pt idx="1">
                  <c:v>2362806.5199999996</c:v>
                </c:pt>
                <c:pt idx="2">
                  <c:v>1195320.6599999997</c:v>
                </c:pt>
                <c:pt idx="3" formatCode="[$R$ -416]#,##0.00">
                  <c:v>176132.25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7C5-447C-BEF2-5C55EC635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51057"/>
        <c:axId val="1765317030"/>
      </c:barChart>
      <c:catAx>
        <c:axId val="3185510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65317030"/>
        <c:crosses val="autoZero"/>
        <c:auto val="1"/>
        <c:lblAlgn val="ctr"/>
        <c:lblOffset val="100"/>
        <c:noMultiLvlLbl val="1"/>
      </c:catAx>
      <c:valAx>
        <c:axId val="17653170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1855105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A08F-4DE0-BA59-84C5FC848C4F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A08F-4DE0-BA59-84C5FC848C4F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A08F-4DE0-BA59-84C5FC848C4F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A08F-4DE0-BA59-84C5FC848C4F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A08F-4DE0-BA59-84C5FC848C4F}"/>
              </c:ext>
            </c:extLst>
          </c:dPt>
          <c:cat>
            <c:strRef>
              <c:f>'Gráficos '!$K$63:$K$67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'!$L$63:$L$67</c:f>
              <c:numCache>
                <c:formatCode>[$R$-416]\ #,##0.00;[Red]\-[$R$-416]\ #,##0.00</c:formatCode>
                <c:ptCount val="5"/>
                <c:pt idx="0">
                  <c:v>3818657.2199999997</c:v>
                </c:pt>
                <c:pt idx="1">
                  <c:v>3328353</c:v>
                </c:pt>
                <c:pt idx="2">
                  <c:v>203316</c:v>
                </c:pt>
                <c:pt idx="3">
                  <c:v>61482.48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8F-4DE0-BA59-84C5FC84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4CE0-4C2D-84E8-820869C3B3F6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4CE0-4C2D-84E8-820869C3B3F6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4CE0-4C2D-84E8-820869C3B3F6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4CE0-4C2D-84E8-820869C3B3F6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4CE0-4C2D-84E8-820869C3B3F6}"/>
              </c:ext>
            </c:extLst>
          </c:dPt>
          <c:cat>
            <c:strRef>
              <c:f>'Gráficos '!$E$34:$E$38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'!$F$34:$F$38</c:f>
              <c:numCache>
                <c:formatCode>[$R$-416]\ #,##0.00;[Red]\-[$R$-416]\ #,##0.00</c:formatCode>
                <c:ptCount val="5"/>
                <c:pt idx="0" formatCode="[$R$ -416]#,##0.00">
                  <c:v>3000</c:v>
                </c:pt>
                <c:pt idx="1">
                  <c:v>1656639.97</c:v>
                </c:pt>
                <c:pt idx="2" formatCode="[$R$ -416]#,##0.00">
                  <c:v>157371.45000000001</c:v>
                </c:pt>
                <c:pt idx="3" formatCode="[$R$ -416]#,##0.00">
                  <c:v>89555.16</c:v>
                </c:pt>
                <c:pt idx="4" formatCode="[$R$ -416]#,##0.00">
                  <c:v>1305590.0599999998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E0-4C2D-84E8-820869C3B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E501-43ED-8390-EF35B1356D81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E501-43ED-8390-EF35B1356D81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E501-43ED-8390-EF35B1356D81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E501-43ED-8390-EF35B1356D81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E501-43ED-8390-EF35B1356D81}"/>
              </c:ext>
            </c:extLst>
          </c:dPt>
          <c:cat>
            <c:strRef>
              <c:f>'Gráficos '!$H$34:$H$38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'!$I$34:$I$38</c:f>
              <c:numCache>
                <c:formatCode>[$R$-416]\ #,##0.00;[Red]\-[$R$-416]\ #,##0.00</c:formatCode>
                <c:ptCount val="5"/>
                <c:pt idx="0" formatCode="[$R$ -416]#,##0.00">
                  <c:v>2637.45</c:v>
                </c:pt>
                <c:pt idx="1">
                  <c:v>400103.01</c:v>
                </c:pt>
                <c:pt idx="2" formatCode="[$R$ -416]#,##0.00">
                  <c:v>50273.279999999992</c:v>
                </c:pt>
                <c:pt idx="3" formatCode="[$R$ -416]#,##0.00">
                  <c:v>32119.61</c:v>
                </c:pt>
                <c:pt idx="4" formatCode="[$R$ -416]#,##0.00">
                  <c:v>457871.95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01-43ED-8390-EF35B1356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[$R$-416]\ #,##0.00;[Red]\-[$R$-416]\ #,##0.00</c:formatCode>
                <c:ptCount val="2"/>
                <c:pt idx="0" formatCode="[$R$ -416]#,##0.00">
                  <c:v>4628865.2</c:v>
                </c:pt>
                <c:pt idx="1">
                  <c:v>3818657.2199999997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962-4410-93BC-7793201E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2165829"/>
        <c:axId val="1118235496"/>
      </c:barChart>
      <c:catAx>
        <c:axId val="3121658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18235496"/>
        <c:crosses val="autoZero"/>
        <c:auto val="1"/>
        <c:lblAlgn val="ctr"/>
        <c:lblOffset val="100"/>
        <c:noMultiLvlLbl val="1"/>
      </c:catAx>
      <c:valAx>
        <c:axId val="11182354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12165829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385738.76666666666</c:v>
                </c:pt>
                <c:pt idx="1">
                  <c:v>385738.76666666666</c:v>
                </c:pt>
                <c:pt idx="2">
                  <c:v>385738.76666666666</c:v>
                </c:pt>
                <c:pt idx="3">
                  <c:v>385738.76666666666</c:v>
                </c:pt>
                <c:pt idx="4">
                  <c:v>385738.76666666666</c:v>
                </c:pt>
                <c:pt idx="5">
                  <c:v>385738.76666666666</c:v>
                </c:pt>
                <c:pt idx="6">
                  <c:v>385738.76666666666</c:v>
                </c:pt>
                <c:pt idx="7">
                  <c:v>385738.76666666666</c:v>
                </c:pt>
                <c:pt idx="8">
                  <c:v>385738.76666666666</c:v>
                </c:pt>
                <c:pt idx="9">
                  <c:v>385738.76666666666</c:v>
                </c:pt>
                <c:pt idx="10">
                  <c:v>385738.76666666666</c:v>
                </c:pt>
                <c:pt idx="11">
                  <c:v>385738.76666666666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665-40AF-BA40-7A1ED3DC2607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1157216</c:v>
                </c:pt>
                <c:pt idx="1">
                  <c:v>385739</c:v>
                </c:pt>
                <c:pt idx="2">
                  <c:v>80000</c:v>
                </c:pt>
                <c:pt idx="3" formatCode="[$R$]#,##0.00">
                  <c:v>1928694</c:v>
                </c:pt>
                <c:pt idx="4" formatCode="[$R$]#,##0.00">
                  <c:v>267008.21999999997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665-40AF-BA40-7A1ED3DC2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393134"/>
        <c:axId val="886540705"/>
      </c:barChart>
      <c:catAx>
        <c:axId val="453931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86540705"/>
        <c:crosses val="autoZero"/>
        <c:auto val="1"/>
        <c:lblAlgn val="ctr"/>
        <c:lblOffset val="100"/>
        <c:noMultiLvlLbl val="1"/>
      </c:catAx>
      <c:valAx>
        <c:axId val="8865407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539313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[$R$ -416]#,##0.00</c:formatCode>
                <c:ptCount val="4"/>
                <c:pt idx="0" formatCode="[$R$-416]\ #,##0.00;[Red]\-[$R$-416]\ #,##0.00">
                  <c:v>3818657.2199999997</c:v>
                </c:pt>
                <c:pt idx="1">
                  <c:v>3212156.6399999997</c:v>
                </c:pt>
                <c:pt idx="2">
                  <c:v>943005.3</c:v>
                </c:pt>
                <c:pt idx="3">
                  <c:v>943005.29999999993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CBE-4DF5-AA3A-3ACA7EC5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1571704"/>
        <c:axId val="1437668415"/>
      </c:barChart>
      <c:catAx>
        <c:axId val="190157170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37668415"/>
        <c:crosses val="autoZero"/>
        <c:auto val="1"/>
        <c:lblAlgn val="ctr"/>
        <c:lblOffset val="100"/>
        <c:noMultiLvlLbl val="1"/>
      </c:catAx>
      <c:valAx>
        <c:axId val="143766841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&quot;R$&quot;\ 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01571704"/>
        <c:crosses val="max"/>
        <c:crossBetween val="between"/>
        <c:dispUnits>
          <c:builtInUnit val="millions"/>
          <c:dispUnitsLbl>
            <c:layout/>
          </c:dispUnitsLbl>
        </c:dispUnits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5B37-4CB7-8DA7-83803F25B24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5B37-4CB7-8DA7-83803F25B243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B37-4CB7-8DA7-83803F25B243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5B37-4CB7-8DA7-83803F25B243}"/>
              </c:ext>
            </c:extLst>
          </c:dPt>
          <c:cat>
            <c:strRef>
              <c:f>'Gráficos '!$B$5:$B$8</c:f>
              <c:strCache>
                <c:ptCount val="4"/>
                <c:pt idx="0">
                  <c:v>MATRIZ ORÇAMENTÁRIA AJUSTADA</c:v>
                </c:pt>
                <c:pt idx="1">
                  <c:v>PNAES - PTRES 170804</c:v>
                </c:pt>
                <c:pt idx="2">
                  <c:v>FNDE</c:v>
                </c:pt>
                <c:pt idx="3">
                  <c:v>OUTROS        (PNAES, FNDE, Extra Orçamentário, etc)</c:v>
                </c:pt>
              </c:strCache>
            </c:strRef>
          </c:cat>
          <c:val>
            <c:numRef>
              <c:f>'Gráficos '!$C$5:$C$8</c:f>
              <c:numCache>
                <c:formatCode>[$R$ -416]#,##0.00</c:formatCode>
                <c:ptCount val="4"/>
                <c:pt idx="0" formatCode="[$R$-416]\ #,##0.00;[Red]\-[$R$-416]\ #,##0.00">
                  <c:v>4628865.2</c:v>
                </c:pt>
                <c:pt idx="1">
                  <c:v>2000000</c:v>
                </c:pt>
                <c:pt idx="2">
                  <c:v>0</c:v>
                </c:pt>
                <c:pt idx="3" formatCode="[$R$-416]\ #,##0.00;[Red]\-[$R$-416]\ #,##0.00">
                  <c:v>11139944.870000001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B37-4CB7-8DA7-83803F25B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42536700876462297"/>
          <c:y val="4.8404840484048403E-2"/>
          <c:w val="0.54846757927714129"/>
          <c:h val="0.9068721360325009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CD2D-4249-A843-A2C836E053E8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CD2D-4249-A843-A2C836E053E8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CD2D-4249-A843-A2C836E053E8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CD2D-4249-A843-A2C836E053E8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CD2D-4249-A843-A2C836E053E8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CD2D-4249-A843-A2C836E053E8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CD2D-4249-A843-A2C836E053E8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CD2D-4249-A843-A2C836E053E8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</c:spPr>
            <c:extLst>
              <c:ext xmlns:c16="http://schemas.microsoft.com/office/drawing/2014/chart" uri="{C3380CC4-5D6E-409C-BE32-E72D297353CC}">
                <c16:uniqueId val="{00000011-CD2D-4249-A843-A2C836E053E8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</c:spPr>
            <c:extLst>
              <c:ext xmlns:c16="http://schemas.microsoft.com/office/drawing/2014/chart" uri="{C3380CC4-5D6E-409C-BE32-E72D297353CC}">
                <c16:uniqueId val="{00000013-CD2D-4249-A843-A2C836E053E8}"/>
              </c:ext>
            </c:extLst>
          </c:dPt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</c:v>
                </c:pt>
                <c:pt idx="9">
                  <c:v>PROJETOS DE EXTENSÃO- PI - LEN09P20FAI</c:v>
                </c:pt>
              </c:strCache>
            </c:strRef>
          </c:cat>
          <c:val>
            <c:numRef>
              <c:f>'Gráficos '!$F$4:$F$13</c:f>
              <c:numCache>
                <c:formatCode>[$R$ -416]#,##0.00</c:formatCode>
                <c:ptCount val="10"/>
                <c:pt idx="0">
                  <c:v>3888246.7700000005</c:v>
                </c:pt>
                <c:pt idx="1">
                  <c:v>46288.65</c:v>
                </c:pt>
                <c:pt idx="2">
                  <c:v>46288.65</c:v>
                </c:pt>
                <c:pt idx="3">
                  <c:v>115721.63</c:v>
                </c:pt>
                <c:pt idx="4">
                  <c:v>46288.65</c:v>
                </c:pt>
                <c:pt idx="5">
                  <c:v>46288.65</c:v>
                </c:pt>
                <c:pt idx="6">
                  <c:v>231443.26</c:v>
                </c:pt>
                <c:pt idx="7">
                  <c:v>69432.98000000001</c:v>
                </c:pt>
                <c:pt idx="8">
                  <c:v>69432.98</c:v>
                </c:pt>
                <c:pt idx="9">
                  <c:v>69432.98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D2D-4249-A843-A2C836E05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2.1376878788355043E-2"/>
          <c:y val="2.678412723162079E-2"/>
          <c:w val="0.39304110938228531"/>
          <c:h val="0.94681323250435268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E6F7-449C-B7C7-D7EAD54F54EB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E6F7-449C-B7C7-D7EAD54F54EB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E6F7-449C-B7C7-D7EAD54F54EB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E6F7-449C-B7C7-D7EAD54F54EB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E6F7-449C-B7C7-D7EAD54F54EB}"/>
              </c:ext>
            </c:extLst>
          </c:dPt>
          <c:cat>
            <c:strRef>
              <c:f>'Gráficos '!$H$4:$H$8</c:f>
              <c:strCache>
                <c:ptCount val="5"/>
                <c:pt idx="0">
                  <c:v>5% CUSTEIO DO CAMPUS </c:v>
                </c:pt>
                <c:pt idx="1">
                  <c:v>PNAES - PTRES 170804</c:v>
                </c:pt>
                <c:pt idx="2">
                  <c:v>RIP - PTRES 170803</c:v>
                </c:pt>
                <c:pt idx="3">
                  <c:v>FNDE</c:v>
                </c:pt>
                <c:pt idx="4">
                  <c:v>OUTROS        (PNAES, FNDE, Extra Orçamentário, etc)</c:v>
                </c:pt>
              </c:strCache>
            </c:strRef>
          </c:cat>
          <c:val>
            <c:numRef>
              <c:f>'Gráficos '!$I$4:$I$8</c:f>
              <c:numCache>
                <c:formatCode>[$R$ -416]#,##0.00</c:formatCode>
                <c:ptCount val="5"/>
                <c:pt idx="0">
                  <c:v>231443.26</c:v>
                </c:pt>
                <c:pt idx="1">
                  <c:v>2000000</c:v>
                </c:pt>
                <c:pt idx="2">
                  <c:v>3249944.87</c:v>
                </c:pt>
                <c:pt idx="3">
                  <c:v>0</c:v>
                </c:pt>
                <c:pt idx="4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F7-449C-B7C7-D7EAD54F5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image" Target="../media/image4.png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676650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114300</xdr:colOff>
      <xdr:row>13</xdr:row>
      <xdr:rowOff>38100</xdr:rowOff>
    </xdr:from>
    <xdr:ext cx="4772025" cy="2886075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9525</xdr:rowOff>
    </xdr:from>
    <xdr:ext cx="4772025" cy="3676650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76200</xdr:colOff>
      <xdr:row>67</xdr:row>
      <xdr:rowOff>47625</xdr:rowOff>
    </xdr:from>
    <xdr:ext cx="477202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76200</xdr:colOff>
      <xdr:row>95</xdr:row>
      <xdr:rowOff>171450</xdr:rowOff>
    </xdr:from>
    <xdr:ext cx="4772025" cy="3295650"/>
    <xdr:pic>
      <xdr:nvPicPr>
        <xdr:cNvPr id="2" name="image4.png" title="Imagem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122</xdr:row>
      <xdr:rowOff>152400</xdr:rowOff>
    </xdr:from>
    <xdr:ext cx="5848350" cy="3200400"/>
    <xdr:pic>
      <xdr:nvPicPr>
        <xdr:cNvPr id="3" name="image1.png" title="Imagem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149</xdr:row>
      <xdr:rowOff>123825</xdr:rowOff>
    </xdr:from>
    <xdr:ext cx="5848350" cy="3200400"/>
    <xdr:pic>
      <xdr:nvPicPr>
        <xdr:cNvPr id="4" name="image2.png" title="Imagem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181</xdr:row>
      <xdr:rowOff>190500</xdr:rowOff>
    </xdr:from>
    <xdr:ext cx="5848350" cy="3124200"/>
    <xdr:pic>
      <xdr:nvPicPr>
        <xdr:cNvPr id="5" name="image3.png" title="Imagem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1000"/>
  <sheetViews>
    <sheetView showGridLines="0" workbookViewId="0"/>
  </sheetViews>
  <sheetFormatPr defaultColWidth="14.42578125" defaultRowHeight="15" customHeight="1"/>
  <cols>
    <col min="1" max="1" width="4.42578125" customWidth="1"/>
    <col min="2" max="7" width="16.28515625" customWidth="1"/>
    <col min="8" max="8" width="18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2" spans="2:16" ht="15.75">
      <c r="B2" s="413" t="s">
        <v>0</v>
      </c>
      <c r="C2" s="414"/>
      <c r="D2" s="414"/>
      <c r="E2" s="414"/>
      <c r="F2" s="414"/>
      <c r="G2" s="414"/>
      <c r="H2" s="415"/>
      <c r="J2" s="416" t="s">
        <v>1</v>
      </c>
      <c r="K2" s="414"/>
      <c r="L2" s="414"/>
      <c r="M2" s="414"/>
      <c r="N2" s="414"/>
      <c r="O2" s="414"/>
      <c r="P2" s="415"/>
    </row>
    <row r="4" spans="2:16">
      <c r="B4" s="1" t="s">
        <v>2</v>
      </c>
      <c r="J4" s="1" t="s">
        <v>2</v>
      </c>
    </row>
    <row r="5" spans="2:16">
      <c r="B5" s="1" t="s">
        <v>3</v>
      </c>
      <c r="J5" s="1" t="s">
        <v>4</v>
      </c>
    </row>
    <row r="6" spans="2:16">
      <c r="B6" s="1" t="s">
        <v>5</v>
      </c>
      <c r="J6" s="1" t="s">
        <v>6</v>
      </c>
    </row>
    <row r="8" spans="2:16">
      <c r="B8" s="2" t="s">
        <v>7</v>
      </c>
      <c r="C8" s="2"/>
      <c r="D8" s="2"/>
      <c r="E8" s="2"/>
      <c r="F8" s="2"/>
      <c r="G8" s="2"/>
      <c r="H8" s="2"/>
      <c r="J8" s="417" t="s">
        <v>8</v>
      </c>
      <c r="K8" s="414"/>
      <c r="L8" s="414"/>
      <c r="M8" s="414"/>
      <c r="N8" s="414"/>
      <c r="O8" s="414"/>
      <c r="P8" s="415"/>
    </row>
    <row r="9" spans="2:16">
      <c r="B9" s="1" t="s">
        <v>9</v>
      </c>
      <c r="J9" s="3" t="s">
        <v>10</v>
      </c>
      <c r="K9" s="3" t="s">
        <v>11</v>
      </c>
      <c r="L9" s="4"/>
      <c r="M9" s="4"/>
      <c r="N9" s="4"/>
      <c r="O9" s="4"/>
      <c r="P9" s="4"/>
    </row>
    <row r="10" spans="2:16">
      <c r="B10" s="2" t="s">
        <v>12</v>
      </c>
      <c r="C10" s="2"/>
      <c r="D10" s="2"/>
      <c r="E10" s="2"/>
      <c r="F10" s="2"/>
      <c r="G10" s="2"/>
      <c r="H10" s="2"/>
      <c r="J10" s="5" t="s">
        <v>13</v>
      </c>
      <c r="K10" s="6" t="s">
        <v>14</v>
      </c>
      <c r="L10" s="6"/>
      <c r="M10" s="6"/>
      <c r="N10" s="6"/>
      <c r="O10" s="6"/>
      <c r="P10" s="6"/>
    </row>
    <row r="11" spans="2:16">
      <c r="B11" s="1" t="s">
        <v>15</v>
      </c>
      <c r="J11" s="6" t="s">
        <v>16</v>
      </c>
      <c r="K11" s="6" t="s">
        <v>14</v>
      </c>
      <c r="L11" s="6"/>
      <c r="M11" s="6"/>
      <c r="N11" s="6"/>
      <c r="O11" s="6"/>
      <c r="P11" s="6"/>
    </row>
    <row r="12" spans="2:16">
      <c r="B12" s="2" t="s">
        <v>17</v>
      </c>
      <c r="C12" s="2"/>
      <c r="D12" s="2"/>
      <c r="E12" s="2"/>
      <c r="F12" s="2"/>
      <c r="G12" s="2"/>
      <c r="H12" s="2"/>
      <c r="J12" s="7">
        <v>631100000</v>
      </c>
      <c r="K12" s="1" t="s">
        <v>18</v>
      </c>
    </row>
    <row r="13" spans="2:16">
      <c r="B13" s="1" t="s">
        <v>19</v>
      </c>
      <c r="J13" s="5">
        <v>631100000</v>
      </c>
      <c r="K13" s="6" t="s">
        <v>20</v>
      </c>
      <c r="L13" s="6"/>
      <c r="M13" s="6"/>
      <c r="N13" s="6"/>
      <c r="O13" s="6"/>
      <c r="P13" s="6"/>
    </row>
    <row r="14" spans="2:16">
      <c r="B14" s="2" t="s">
        <v>21</v>
      </c>
      <c r="C14" s="2"/>
      <c r="D14" s="2"/>
      <c r="E14" s="2"/>
      <c r="F14" s="2"/>
      <c r="G14" s="2"/>
      <c r="H14" s="2"/>
      <c r="J14" s="7">
        <v>622920101</v>
      </c>
      <c r="K14" s="1" t="s">
        <v>22</v>
      </c>
    </row>
    <row r="15" spans="2:16">
      <c r="B15" s="1" t="s">
        <v>23</v>
      </c>
      <c r="J15" s="5">
        <v>622920104</v>
      </c>
      <c r="K15" s="6" t="s">
        <v>24</v>
      </c>
      <c r="L15" s="6"/>
      <c r="M15" s="6"/>
      <c r="N15" s="6"/>
      <c r="O15" s="6"/>
      <c r="P15" s="6"/>
    </row>
    <row r="16" spans="2:16">
      <c r="B16" s="2" t="s">
        <v>25</v>
      </c>
      <c r="C16" s="2"/>
      <c r="D16" s="2"/>
      <c r="E16" s="2"/>
      <c r="F16" s="2"/>
      <c r="G16" s="2"/>
      <c r="H16" s="2"/>
      <c r="J16" s="7">
        <v>632200000</v>
      </c>
      <c r="K16" s="8" t="s">
        <v>26</v>
      </c>
    </row>
    <row r="17" spans="2:16">
      <c r="B17" s="1" t="s">
        <v>27</v>
      </c>
      <c r="J17" s="5">
        <v>631400000</v>
      </c>
      <c r="K17" s="9" t="s">
        <v>28</v>
      </c>
      <c r="L17" s="6"/>
      <c r="M17" s="6"/>
      <c r="N17" s="6"/>
      <c r="O17" s="6"/>
      <c r="P17" s="6"/>
    </row>
    <row r="18" spans="2:16">
      <c r="B18" s="2" t="s">
        <v>29</v>
      </c>
      <c r="C18" s="2"/>
      <c r="D18" s="2"/>
      <c r="E18" s="2"/>
      <c r="F18" s="2"/>
      <c r="G18" s="2"/>
      <c r="H18" s="2"/>
    </row>
    <row r="19" spans="2:16">
      <c r="B19" s="1" t="s">
        <v>30</v>
      </c>
    </row>
    <row r="20" spans="2:16">
      <c r="B20" s="2" t="s">
        <v>31</v>
      </c>
      <c r="C20" s="2"/>
      <c r="D20" s="2"/>
      <c r="E20" s="2"/>
      <c r="F20" s="2"/>
      <c r="G20" s="2"/>
      <c r="H20" s="2"/>
    </row>
    <row r="21" spans="2:16" ht="15.75" customHeight="1">
      <c r="B21" s="1" t="s">
        <v>32</v>
      </c>
    </row>
    <row r="22" spans="2:16" ht="15.75" customHeight="1">
      <c r="B22" s="1" t="s">
        <v>33</v>
      </c>
    </row>
    <row r="23" spans="2:16" ht="15.75" customHeight="1">
      <c r="B23" s="1" t="s">
        <v>34</v>
      </c>
    </row>
    <row r="24" spans="2:16" ht="15.75" customHeight="1">
      <c r="B24" s="2" t="s">
        <v>35</v>
      </c>
      <c r="C24" s="2"/>
      <c r="D24" s="2"/>
      <c r="E24" s="2"/>
      <c r="F24" s="2"/>
      <c r="G24" s="2"/>
      <c r="H24" s="2"/>
    </row>
    <row r="25" spans="2:16" ht="15.75" customHeight="1">
      <c r="B25" s="2" t="s">
        <v>36</v>
      </c>
      <c r="C25" s="2"/>
      <c r="D25" s="2"/>
      <c r="E25" s="2"/>
      <c r="F25" s="2"/>
      <c r="G25" s="2"/>
      <c r="H25" s="2"/>
    </row>
    <row r="26" spans="2:16" ht="15.75" customHeight="1">
      <c r="B26" s="1" t="s">
        <v>37</v>
      </c>
    </row>
    <row r="27" spans="2:16" ht="15.75" customHeight="1">
      <c r="B27" s="2" t="s">
        <v>38</v>
      </c>
      <c r="C27" s="2"/>
      <c r="D27" s="2"/>
      <c r="E27" s="2"/>
      <c r="F27" s="2"/>
      <c r="G27" s="2"/>
      <c r="H27" s="2"/>
      <c r="J27" s="10" t="s">
        <v>39</v>
      </c>
      <c r="K27" s="11"/>
      <c r="L27" s="11"/>
      <c r="M27" s="11"/>
      <c r="N27" s="11"/>
      <c r="O27" s="11"/>
      <c r="P27" s="12"/>
    </row>
    <row r="28" spans="2:16" ht="15.75" customHeight="1">
      <c r="B28" s="2" t="s">
        <v>40</v>
      </c>
      <c r="C28" s="2"/>
      <c r="D28" s="2"/>
      <c r="E28" s="2"/>
      <c r="F28" s="2"/>
      <c r="G28" s="2"/>
      <c r="H28" s="2"/>
      <c r="J28" s="13" t="s">
        <v>41</v>
      </c>
      <c r="K28" s="6" t="s">
        <v>42</v>
      </c>
      <c r="L28" s="6"/>
      <c r="M28" s="6"/>
      <c r="N28" s="6" t="s">
        <v>43</v>
      </c>
      <c r="O28" s="6"/>
      <c r="P28" s="14"/>
    </row>
    <row r="29" spans="2:16" ht="15.75" customHeight="1">
      <c r="B29" s="1" t="s">
        <v>44</v>
      </c>
      <c r="J29" s="15" t="s">
        <v>45</v>
      </c>
      <c r="K29" s="1" t="s">
        <v>46</v>
      </c>
      <c r="N29" s="1" t="s">
        <v>47</v>
      </c>
      <c r="P29" s="16"/>
    </row>
    <row r="30" spans="2:16" ht="15.75" customHeight="1">
      <c r="B30" s="2"/>
      <c r="C30" s="2"/>
      <c r="D30" s="2"/>
      <c r="E30" s="2"/>
      <c r="F30" s="2"/>
      <c r="G30" s="2"/>
      <c r="H30" s="2"/>
      <c r="J30" s="17" t="s">
        <v>48</v>
      </c>
      <c r="K30" s="18" t="s">
        <v>49</v>
      </c>
      <c r="L30" s="18"/>
      <c r="M30" s="18"/>
      <c r="N30" s="18" t="s">
        <v>50</v>
      </c>
      <c r="O30" s="18"/>
      <c r="P30" s="19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731"/>
  <sheetViews>
    <sheetView showGridLines="0" tabSelected="1" zoomScale="80" zoomScaleNormal="80" workbookViewId="0">
      <pane xSplit="4" ySplit="4" topLeftCell="BM110" activePane="bottomRight" state="frozen"/>
      <selection pane="topRight" activeCell="E1" sqref="E1"/>
      <selection pane="bottomLeft" activeCell="A5" sqref="A5"/>
      <selection pane="bottomRight" activeCell="BM131" sqref="BM131:BW131"/>
    </sheetView>
  </sheetViews>
  <sheetFormatPr defaultColWidth="14.42578125" defaultRowHeight="15" customHeight="1" outlineLevelRow="1"/>
  <cols>
    <col min="1" max="1" width="17.85546875" customWidth="1"/>
    <col min="2" max="2" width="16" customWidth="1"/>
    <col min="3" max="3" width="16.85546875" customWidth="1"/>
    <col min="4" max="4" width="66.5703125" customWidth="1"/>
    <col min="5" max="7" width="19.28515625" customWidth="1"/>
    <col min="8" max="8" width="19.7109375" customWidth="1"/>
    <col min="9" max="9" width="17.140625" customWidth="1"/>
    <col min="10" max="10" width="15" customWidth="1"/>
    <col min="11" max="11" width="18.7109375" customWidth="1"/>
    <col min="12" max="12" width="16.28515625" customWidth="1"/>
    <col min="13" max="14" width="16.140625" customWidth="1"/>
    <col min="15" max="17" width="16.28515625" customWidth="1"/>
    <col min="18" max="18" width="17" customWidth="1"/>
    <col min="19" max="20" width="16.28515625" customWidth="1"/>
    <col min="21" max="21" width="16.85546875" customWidth="1"/>
    <col min="22" max="22" width="17" customWidth="1"/>
    <col min="23" max="23" width="16.28515625" customWidth="1"/>
    <col min="24" max="24" width="12.28515625" customWidth="1"/>
    <col min="25" max="25" width="11.42578125" customWidth="1"/>
    <col min="26" max="26" width="12.140625" customWidth="1"/>
    <col min="27" max="27" width="16" customWidth="1"/>
    <col min="28" max="65" width="15.7109375" customWidth="1"/>
    <col min="66" max="66" width="15.5703125" bestFit="1" customWidth="1"/>
    <col min="67" max="67" width="17.42578125" bestFit="1" customWidth="1"/>
    <col min="68" max="68" width="17.28515625" bestFit="1" customWidth="1"/>
    <col min="69" max="69" width="16.85546875" customWidth="1"/>
    <col min="70" max="70" width="20.28515625" bestFit="1" customWidth="1"/>
    <col min="71" max="71" width="17.42578125" customWidth="1"/>
    <col min="72" max="72" width="18.42578125" customWidth="1"/>
    <col min="73" max="75" width="19.5703125" customWidth="1"/>
    <col min="76" max="85" width="14.42578125" customWidth="1"/>
  </cols>
  <sheetData>
    <row r="1" spans="1:85" ht="18.75">
      <c r="A1" s="20" t="s">
        <v>51</v>
      </c>
      <c r="B1" s="21"/>
      <c r="C1" s="21"/>
      <c r="D1" s="22"/>
      <c r="E1" s="433" t="s">
        <v>52</v>
      </c>
      <c r="F1" s="419"/>
      <c r="G1" s="419"/>
      <c r="H1" s="419"/>
      <c r="I1" s="419"/>
      <c r="J1" s="420"/>
      <c r="K1" s="434" t="s">
        <v>53</v>
      </c>
      <c r="L1" s="435"/>
      <c r="M1" s="435"/>
      <c r="N1" s="436"/>
      <c r="O1" s="437" t="s">
        <v>54</v>
      </c>
      <c r="P1" s="419"/>
      <c r="Q1" s="420"/>
      <c r="R1" s="438" t="s">
        <v>55</v>
      </c>
      <c r="S1" s="429"/>
      <c r="T1" s="430"/>
      <c r="U1" s="438" t="s">
        <v>56</v>
      </c>
      <c r="V1" s="429"/>
      <c r="W1" s="430"/>
      <c r="X1" s="428" t="s">
        <v>57</v>
      </c>
      <c r="Y1" s="429"/>
      <c r="Z1" s="430"/>
      <c r="AA1" s="431" t="s">
        <v>58</v>
      </c>
      <c r="AB1" s="429"/>
      <c r="AC1" s="430"/>
      <c r="AD1" s="431" t="s">
        <v>59</v>
      </c>
      <c r="AE1" s="429"/>
      <c r="AF1" s="430"/>
      <c r="AG1" s="431" t="s">
        <v>60</v>
      </c>
      <c r="AH1" s="429"/>
      <c r="AI1" s="430"/>
      <c r="AJ1" s="431" t="s">
        <v>61</v>
      </c>
      <c r="AK1" s="429"/>
      <c r="AL1" s="430"/>
      <c r="AM1" s="431" t="s">
        <v>62</v>
      </c>
      <c r="AN1" s="429"/>
      <c r="AO1" s="430"/>
      <c r="AP1" s="431" t="s">
        <v>63</v>
      </c>
      <c r="AQ1" s="429"/>
      <c r="AR1" s="430"/>
      <c r="AS1" s="431" t="s">
        <v>64</v>
      </c>
      <c r="AT1" s="429"/>
      <c r="AU1" s="430"/>
      <c r="AV1" s="431" t="s">
        <v>65</v>
      </c>
      <c r="AW1" s="429"/>
      <c r="AX1" s="430"/>
      <c r="AY1" s="431" t="s">
        <v>66</v>
      </c>
      <c r="AZ1" s="429"/>
      <c r="BA1" s="430"/>
      <c r="BB1" s="431" t="s">
        <v>67</v>
      </c>
      <c r="BC1" s="429"/>
      <c r="BD1" s="430"/>
      <c r="BE1" s="431" t="s">
        <v>68</v>
      </c>
      <c r="BF1" s="429"/>
      <c r="BG1" s="430"/>
      <c r="BH1" s="431" t="s">
        <v>69</v>
      </c>
      <c r="BI1" s="429"/>
      <c r="BJ1" s="430"/>
      <c r="BK1" s="431" t="s">
        <v>70</v>
      </c>
      <c r="BL1" s="429"/>
      <c r="BM1" s="430"/>
      <c r="BN1" s="441" t="s">
        <v>71</v>
      </c>
      <c r="BO1" s="419"/>
      <c r="BP1" s="420"/>
      <c r="BQ1" s="441" t="s">
        <v>72</v>
      </c>
      <c r="BR1" s="419"/>
      <c r="BS1" s="420"/>
      <c r="BT1" s="439" t="s">
        <v>73</v>
      </c>
      <c r="BU1" s="439" t="s">
        <v>74</v>
      </c>
      <c r="BV1" s="439" t="s">
        <v>75</v>
      </c>
      <c r="BW1" s="439" t="s">
        <v>76</v>
      </c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66.75">
      <c r="A2" s="23" t="s">
        <v>77</v>
      </c>
      <c r="B2" s="24"/>
      <c r="C2" s="25"/>
      <c r="D2" s="26" t="s">
        <v>78</v>
      </c>
      <c r="E2" s="27" t="s">
        <v>79</v>
      </c>
      <c r="F2" s="28" t="s">
        <v>80</v>
      </c>
      <c r="G2" s="28" t="s">
        <v>81</v>
      </c>
      <c r="H2" s="28" t="s">
        <v>82</v>
      </c>
      <c r="I2" s="28" t="s">
        <v>83</v>
      </c>
      <c r="J2" s="28" t="s">
        <v>84</v>
      </c>
      <c r="K2" s="29" t="s">
        <v>85</v>
      </c>
      <c r="L2" s="30" t="s">
        <v>86</v>
      </c>
      <c r="M2" s="31" t="s">
        <v>87</v>
      </c>
      <c r="N2" s="31" t="s">
        <v>88</v>
      </c>
      <c r="O2" s="32" t="s">
        <v>85</v>
      </c>
      <c r="P2" s="32" t="s">
        <v>86</v>
      </c>
      <c r="Q2" s="33" t="s">
        <v>89</v>
      </c>
      <c r="R2" s="32" t="s">
        <v>85</v>
      </c>
      <c r="S2" s="32" t="s">
        <v>86</v>
      </c>
      <c r="T2" s="33" t="s">
        <v>90</v>
      </c>
      <c r="U2" s="33" t="s">
        <v>91</v>
      </c>
      <c r="V2" s="32" t="s">
        <v>86</v>
      </c>
      <c r="W2" s="33" t="s">
        <v>92</v>
      </c>
      <c r="X2" s="34" t="s">
        <v>93</v>
      </c>
      <c r="Y2" s="35" t="s">
        <v>86</v>
      </c>
      <c r="Z2" s="34" t="s">
        <v>94</v>
      </c>
      <c r="AA2" s="30" t="s">
        <v>85</v>
      </c>
      <c r="AB2" s="30" t="s">
        <v>86</v>
      </c>
      <c r="AC2" s="31" t="s">
        <v>95</v>
      </c>
      <c r="AD2" s="30" t="s">
        <v>85</v>
      </c>
      <c r="AE2" s="30" t="s">
        <v>86</v>
      </c>
      <c r="AF2" s="31" t="s">
        <v>96</v>
      </c>
      <c r="AG2" s="30" t="s">
        <v>85</v>
      </c>
      <c r="AH2" s="30" t="s">
        <v>86</v>
      </c>
      <c r="AI2" s="31" t="s">
        <v>97</v>
      </c>
      <c r="AJ2" s="30" t="s">
        <v>85</v>
      </c>
      <c r="AK2" s="30" t="s">
        <v>86</v>
      </c>
      <c r="AL2" s="31" t="s">
        <v>98</v>
      </c>
      <c r="AM2" s="30" t="s">
        <v>85</v>
      </c>
      <c r="AN2" s="30" t="s">
        <v>86</v>
      </c>
      <c r="AO2" s="31" t="s">
        <v>99</v>
      </c>
      <c r="AP2" s="30" t="s">
        <v>85</v>
      </c>
      <c r="AQ2" s="30" t="s">
        <v>86</v>
      </c>
      <c r="AR2" s="31" t="s">
        <v>100</v>
      </c>
      <c r="AS2" s="30" t="s">
        <v>85</v>
      </c>
      <c r="AT2" s="30" t="s">
        <v>86</v>
      </c>
      <c r="AU2" s="31" t="s">
        <v>101</v>
      </c>
      <c r="AV2" s="30" t="s">
        <v>85</v>
      </c>
      <c r="AW2" s="30" t="s">
        <v>86</v>
      </c>
      <c r="AX2" s="31" t="s">
        <v>102</v>
      </c>
      <c r="AY2" s="30" t="s">
        <v>85</v>
      </c>
      <c r="AZ2" s="30" t="s">
        <v>86</v>
      </c>
      <c r="BA2" s="31" t="s">
        <v>103</v>
      </c>
      <c r="BB2" s="30" t="s">
        <v>85</v>
      </c>
      <c r="BC2" s="30" t="s">
        <v>86</v>
      </c>
      <c r="BD2" s="31" t="s">
        <v>104</v>
      </c>
      <c r="BE2" s="30" t="s">
        <v>85</v>
      </c>
      <c r="BF2" s="30" t="s">
        <v>86</v>
      </c>
      <c r="BG2" s="31" t="s">
        <v>105</v>
      </c>
      <c r="BH2" s="30" t="s">
        <v>85</v>
      </c>
      <c r="BI2" s="30" t="s">
        <v>86</v>
      </c>
      <c r="BJ2" s="31" t="s">
        <v>106</v>
      </c>
      <c r="BK2" s="30" t="s">
        <v>85</v>
      </c>
      <c r="BL2" s="30" t="s">
        <v>86</v>
      </c>
      <c r="BM2" s="31" t="s">
        <v>107</v>
      </c>
      <c r="BN2" s="30" t="s">
        <v>85</v>
      </c>
      <c r="BO2" s="31" t="s">
        <v>108</v>
      </c>
      <c r="BP2" s="31" t="s">
        <v>109</v>
      </c>
      <c r="BQ2" s="30" t="s">
        <v>85</v>
      </c>
      <c r="BR2" s="31" t="s">
        <v>110</v>
      </c>
      <c r="BS2" s="31" t="s">
        <v>109</v>
      </c>
      <c r="BT2" s="440"/>
      <c r="BU2" s="440"/>
      <c r="BV2" s="440"/>
      <c r="BW2" s="440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>
      <c r="A3" s="36" t="s">
        <v>111</v>
      </c>
      <c r="B3" s="37" t="s">
        <v>112</v>
      </c>
      <c r="C3" s="38" t="s">
        <v>113</v>
      </c>
      <c r="D3" s="39" t="s">
        <v>114</v>
      </c>
      <c r="E3" s="40">
        <f t="shared" ref="E3:H3" si="0">E4+E8+E107+E185+E320</f>
        <v>4628865.2</v>
      </c>
      <c r="F3" s="41">
        <f t="shared" si="0"/>
        <v>0</v>
      </c>
      <c r="G3" s="41">
        <f t="shared" si="0"/>
        <v>4628865.2</v>
      </c>
      <c r="H3" s="41">
        <f t="shared" si="0"/>
        <v>13139944.870000001</v>
      </c>
      <c r="I3" s="42">
        <f t="shared" ref="I3:I4" si="1">K3/G3</f>
        <v>0.69394041546079144</v>
      </c>
      <c r="J3" s="42">
        <f t="shared" ref="J3:J4" si="2">O3/G3</f>
        <v>0.20372278285399195</v>
      </c>
      <c r="K3" s="43">
        <f t="shared" ref="K3:W3" si="3">K4+K8+K107+K185+K320</f>
        <v>3212156.6399999997</v>
      </c>
      <c r="L3" s="44">
        <f t="shared" si="3"/>
        <v>3734259.4299999992</v>
      </c>
      <c r="M3" s="44">
        <f t="shared" si="3"/>
        <v>176132.25</v>
      </c>
      <c r="N3" s="44">
        <f t="shared" si="3"/>
        <v>3461211.5</v>
      </c>
      <c r="O3" s="45">
        <f t="shared" si="3"/>
        <v>943005.3</v>
      </c>
      <c r="P3" s="45">
        <f t="shared" si="3"/>
        <v>2362806.5199999996</v>
      </c>
      <c r="Q3" s="45">
        <f t="shared" si="3"/>
        <v>894230.47</v>
      </c>
      <c r="R3" s="46">
        <f t="shared" si="3"/>
        <v>943005.29999999993</v>
      </c>
      <c r="S3" s="46">
        <f t="shared" si="3"/>
        <v>2362806.5199999996</v>
      </c>
      <c r="T3" s="46">
        <f t="shared" si="3"/>
        <v>894230.47000000009</v>
      </c>
      <c r="U3" s="45">
        <f t="shared" si="3"/>
        <v>2269151.34</v>
      </c>
      <c r="V3" s="45">
        <f t="shared" si="3"/>
        <v>1195320.6599999999</v>
      </c>
      <c r="W3" s="45">
        <f t="shared" si="3"/>
        <v>2566981.0299999998</v>
      </c>
      <c r="X3" s="42">
        <f t="shared" ref="X3:Y3" si="4">IF(O3&gt;0,O3/K3,0)</f>
        <v>0.29357388374434945</v>
      </c>
      <c r="Y3" s="42">
        <f t="shared" si="4"/>
        <v>0.63273764565414781</v>
      </c>
      <c r="Z3" s="42">
        <f t="shared" ref="Z3:Z293" si="5">IF(Q3&gt;0,Q3/N3,0)</f>
        <v>0.25835765020427093</v>
      </c>
      <c r="AA3" s="46">
        <f t="shared" ref="AA3:BW3" si="6">AA4+AA8+AA107+AA185+AA320</f>
        <v>3800</v>
      </c>
      <c r="AB3" s="46">
        <f t="shared" si="6"/>
        <v>436924.12999999995</v>
      </c>
      <c r="AC3" s="46">
        <f t="shared" si="6"/>
        <v>0</v>
      </c>
      <c r="AD3" s="46">
        <f t="shared" si="6"/>
        <v>24121.11</v>
      </c>
      <c r="AE3" s="46">
        <f t="shared" si="6"/>
        <v>376933.13</v>
      </c>
      <c r="AF3" s="46">
        <f t="shared" si="6"/>
        <v>405.27</v>
      </c>
      <c r="AG3" s="46">
        <f t="shared" si="6"/>
        <v>183698.12999999998</v>
      </c>
      <c r="AH3" s="46">
        <f t="shared" si="6"/>
        <v>758963.84</v>
      </c>
      <c r="AI3" s="46">
        <f t="shared" si="6"/>
        <v>106717.36</v>
      </c>
      <c r="AJ3" s="46">
        <f t="shared" si="6"/>
        <v>124293.21000000002</v>
      </c>
      <c r="AK3" s="46">
        <f t="shared" si="6"/>
        <v>327810.02</v>
      </c>
      <c r="AL3" s="46">
        <f t="shared" si="6"/>
        <v>203632.5</v>
      </c>
      <c r="AM3" s="46">
        <f t="shared" si="6"/>
        <v>230588.89999999997</v>
      </c>
      <c r="AN3" s="46">
        <f t="shared" si="6"/>
        <v>182392.25999999995</v>
      </c>
      <c r="AO3" s="46">
        <f t="shared" si="6"/>
        <v>312364.15000000002</v>
      </c>
      <c r="AP3" s="46">
        <f t="shared" si="6"/>
        <v>376503.94999999995</v>
      </c>
      <c r="AQ3" s="46">
        <f t="shared" si="6"/>
        <v>279783.14</v>
      </c>
      <c r="AR3" s="46">
        <f t="shared" si="6"/>
        <v>271111.19000000006</v>
      </c>
      <c r="AS3" s="46">
        <f t="shared" si="6"/>
        <v>0</v>
      </c>
      <c r="AT3" s="46">
        <f t="shared" si="6"/>
        <v>0</v>
      </c>
      <c r="AU3" s="46">
        <f t="shared" si="6"/>
        <v>0</v>
      </c>
      <c r="AV3" s="46">
        <f t="shared" si="6"/>
        <v>0</v>
      </c>
      <c r="AW3" s="46">
        <f t="shared" si="6"/>
        <v>0</v>
      </c>
      <c r="AX3" s="46">
        <f t="shared" si="6"/>
        <v>0</v>
      </c>
      <c r="AY3" s="46">
        <f t="shared" si="6"/>
        <v>0</v>
      </c>
      <c r="AZ3" s="46">
        <f t="shared" si="6"/>
        <v>0</v>
      </c>
      <c r="BA3" s="46">
        <f t="shared" si="6"/>
        <v>0</v>
      </c>
      <c r="BB3" s="46">
        <f t="shared" si="6"/>
        <v>0</v>
      </c>
      <c r="BC3" s="46">
        <f t="shared" si="6"/>
        <v>0</v>
      </c>
      <c r="BD3" s="46">
        <f t="shared" si="6"/>
        <v>0</v>
      </c>
      <c r="BE3" s="46">
        <f t="shared" si="6"/>
        <v>0</v>
      </c>
      <c r="BF3" s="46">
        <f t="shared" si="6"/>
        <v>0</v>
      </c>
      <c r="BG3" s="46">
        <f t="shared" si="6"/>
        <v>0</v>
      </c>
      <c r="BH3" s="46">
        <f t="shared" si="6"/>
        <v>0</v>
      </c>
      <c r="BI3" s="46">
        <f t="shared" si="6"/>
        <v>0</v>
      </c>
      <c r="BJ3" s="46">
        <f t="shared" si="6"/>
        <v>0</v>
      </c>
      <c r="BK3" s="46">
        <f t="shared" si="6"/>
        <v>0</v>
      </c>
      <c r="BL3" s="46">
        <f t="shared" si="6"/>
        <v>0</v>
      </c>
      <c r="BM3" s="46">
        <f t="shared" si="6"/>
        <v>0</v>
      </c>
      <c r="BN3" s="46">
        <f t="shared" si="6"/>
        <v>943005.3</v>
      </c>
      <c r="BO3" s="46">
        <f t="shared" si="6"/>
        <v>894230.47</v>
      </c>
      <c r="BP3" s="46">
        <f t="shared" si="6"/>
        <v>1837235.7699999998</v>
      </c>
      <c r="BQ3" s="46">
        <f t="shared" si="6"/>
        <v>2269151.34</v>
      </c>
      <c r="BR3" s="46">
        <f t="shared" si="6"/>
        <v>2566981.0299999998</v>
      </c>
      <c r="BS3" s="46">
        <f t="shared" si="6"/>
        <v>4836132.37</v>
      </c>
      <c r="BT3" s="47">
        <f t="shared" si="6"/>
        <v>1195320.6599999999</v>
      </c>
      <c r="BU3" s="46">
        <f t="shared" si="6"/>
        <v>1837235.7699999998</v>
      </c>
      <c r="BV3" s="46">
        <f t="shared" si="6"/>
        <v>4836132.37</v>
      </c>
      <c r="BW3" s="46">
        <f t="shared" si="6"/>
        <v>3032556.4299999997</v>
      </c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1">
      <c r="A4" s="48"/>
      <c r="B4" s="49" t="s">
        <v>115</v>
      </c>
      <c r="C4" s="50"/>
      <c r="D4" s="50"/>
      <c r="E4" s="51">
        <f t="shared" ref="E4:H4" si="7">SUM(E5:E7)</f>
        <v>25000</v>
      </c>
      <c r="F4" s="52">
        <f t="shared" si="7"/>
        <v>0</v>
      </c>
      <c r="G4" s="52">
        <f t="shared" si="7"/>
        <v>25000</v>
      </c>
      <c r="H4" s="52">
        <f t="shared" si="7"/>
        <v>0</v>
      </c>
      <c r="I4" s="53">
        <f t="shared" si="1"/>
        <v>0.12</v>
      </c>
      <c r="J4" s="53">
        <f t="shared" si="2"/>
        <v>0.10549799999999999</v>
      </c>
      <c r="K4" s="52">
        <f t="shared" ref="K4:Q4" si="8">SUM(K5:K7)</f>
        <v>3000</v>
      </c>
      <c r="L4" s="52">
        <f t="shared" si="8"/>
        <v>0</v>
      </c>
      <c r="M4" s="52">
        <f t="shared" si="8"/>
        <v>0</v>
      </c>
      <c r="N4" s="52">
        <f t="shared" si="8"/>
        <v>0</v>
      </c>
      <c r="O4" s="52">
        <f t="shared" si="8"/>
        <v>2637.45</v>
      </c>
      <c r="P4" s="52">
        <f t="shared" si="8"/>
        <v>0</v>
      </c>
      <c r="Q4" s="52">
        <f t="shared" si="8"/>
        <v>0</v>
      </c>
      <c r="R4" s="54">
        <f t="shared" ref="R4:T4" si="9">IF(BK4=0,SUM(AA4+AD4+AG4+AJ4+AM4+AP4+AS4+AV4+AY4+BB4+BE4+BH4),BK4)</f>
        <v>2637.45</v>
      </c>
      <c r="S4" s="54">
        <f t="shared" si="9"/>
        <v>0</v>
      </c>
      <c r="T4" s="54">
        <f t="shared" si="9"/>
        <v>0</v>
      </c>
      <c r="U4" s="52">
        <f t="shared" ref="U4:W4" si="10">SUM(U5:U7)</f>
        <v>362.55000000000018</v>
      </c>
      <c r="V4" s="52">
        <f t="shared" si="10"/>
        <v>0</v>
      </c>
      <c r="W4" s="52">
        <f t="shared" si="10"/>
        <v>0</v>
      </c>
      <c r="X4" s="53">
        <f t="shared" ref="X4:Y4" si="11">IF(O4&gt;0,O4/K4,0)</f>
        <v>0.87914999999999999</v>
      </c>
      <c r="Y4" s="53">
        <f t="shared" si="11"/>
        <v>0</v>
      </c>
      <c r="Z4" s="53">
        <f t="shared" si="5"/>
        <v>0</v>
      </c>
      <c r="AA4" s="52">
        <f t="shared" ref="AA4:BW4" si="12">SUM(AA5:AA7)</f>
        <v>0</v>
      </c>
      <c r="AB4" s="52">
        <f t="shared" si="12"/>
        <v>0</v>
      </c>
      <c r="AC4" s="52">
        <f t="shared" si="12"/>
        <v>0</v>
      </c>
      <c r="AD4" s="52">
        <f t="shared" si="12"/>
        <v>106.08</v>
      </c>
      <c r="AE4" s="52">
        <f t="shared" si="12"/>
        <v>0</v>
      </c>
      <c r="AF4" s="52">
        <f t="shared" si="12"/>
        <v>0</v>
      </c>
      <c r="AG4" s="52">
        <f t="shared" si="12"/>
        <v>220.74</v>
      </c>
      <c r="AH4" s="52">
        <f t="shared" si="12"/>
        <v>0</v>
      </c>
      <c r="AI4" s="52">
        <f t="shared" si="12"/>
        <v>0</v>
      </c>
      <c r="AJ4" s="52">
        <f t="shared" si="12"/>
        <v>0</v>
      </c>
      <c r="AK4" s="52">
        <f t="shared" si="12"/>
        <v>0</v>
      </c>
      <c r="AL4" s="52">
        <f t="shared" si="12"/>
        <v>0</v>
      </c>
      <c r="AM4" s="52">
        <f t="shared" si="12"/>
        <v>84.93</v>
      </c>
      <c r="AN4" s="52">
        <f t="shared" si="12"/>
        <v>0</v>
      </c>
      <c r="AO4" s="52">
        <f t="shared" si="12"/>
        <v>0</v>
      </c>
      <c r="AP4" s="52">
        <f t="shared" si="12"/>
        <v>2225.6999999999998</v>
      </c>
      <c r="AQ4" s="52">
        <f t="shared" si="12"/>
        <v>0</v>
      </c>
      <c r="AR4" s="52">
        <f t="shared" si="12"/>
        <v>0</v>
      </c>
      <c r="AS4" s="52">
        <f t="shared" si="12"/>
        <v>0</v>
      </c>
      <c r="AT4" s="52">
        <f t="shared" si="12"/>
        <v>0</v>
      </c>
      <c r="AU4" s="52">
        <f t="shared" si="12"/>
        <v>0</v>
      </c>
      <c r="AV4" s="52">
        <f t="shared" si="12"/>
        <v>0</v>
      </c>
      <c r="AW4" s="52">
        <f t="shared" si="12"/>
        <v>0</v>
      </c>
      <c r="AX4" s="52">
        <f t="shared" si="12"/>
        <v>0</v>
      </c>
      <c r="AY4" s="52">
        <f t="shared" si="12"/>
        <v>0</v>
      </c>
      <c r="AZ4" s="52">
        <f t="shared" si="12"/>
        <v>0</v>
      </c>
      <c r="BA4" s="52">
        <f t="shared" si="12"/>
        <v>0</v>
      </c>
      <c r="BB4" s="52">
        <f t="shared" si="12"/>
        <v>0</v>
      </c>
      <c r="BC4" s="52">
        <f t="shared" si="12"/>
        <v>0</v>
      </c>
      <c r="BD4" s="52">
        <f t="shared" si="12"/>
        <v>0</v>
      </c>
      <c r="BE4" s="52">
        <f t="shared" si="12"/>
        <v>0</v>
      </c>
      <c r="BF4" s="52">
        <f t="shared" si="12"/>
        <v>0</v>
      </c>
      <c r="BG4" s="52">
        <f t="shared" si="12"/>
        <v>0</v>
      </c>
      <c r="BH4" s="52">
        <f t="shared" si="12"/>
        <v>0</v>
      </c>
      <c r="BI4" s="52">
        <f t="shared" si="12"/>
        <v>0</v>
      </c>
      <c r="BJ4" s="52">
        <f t="shared" si="12"/>
        <v>0</v>
      </c>
      <c r="BK4" s="52">
        <f t="shared" si="12"/>
        <v>0</v>
      </c>
      <c r="BL4" s="52">
        <f t="shared" si="12"/>
        <v>0</v>
      </c>
      <c r="BM4" s="52">
        <f t="shared" si="12"/>
        <v>0</v>
      </c>
      <c r="BN4" s="52">
        <f t="shared" si="12"/>
        <v>2637.45</v>
      </c>
      <c r="BO4" s="52">
        <f t="shared" si="12"/>
        <v>0</v>
      </c>
      <c r="BP4" s="52">
        <f t="shared" si="12"/>
        <v>2637.45</v>
      </c>
      <c r="BQ4" s="52">
        <f t="shared" si="12"/>
        <v>362.55000000000018</v>
      </c>
      <c r="BR4" s="52">
        <f t="shared" si="12"/>
        <v>0</v>
      </c>
      <c r="BS4" s="52">
        <f t="shared" si="12"/>
        <v>362.55000000000018</v>
      </c>
      <c r="BT4" s="52">
        <f t="shared" si="12"/>
        <v>0</v>
      </c>
      <c r="BU4" s="52">
        <f t="shared" si="12"/>
        <v>2637.45</v>
      </c>
      <c r="BV4" s="52">
        <f t="shared" si="12"/>
        <v>362.55000000000018</v>
      </c>
      <c r="BW4" s="52">
        <f t="shared" si="12"/>
        <v>2637.45</v>
      </c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15.75">
      <c r="A5" s="55" t="s">
        <v>116</v>
      </c>
      <c r="B5" s="56"/>
      <c r="C5" s="57" t="s">
        <v>117</v>
      </c>
      <c r="D5" s="58" t="s">
        <v>118</v>
      </c>
      <c r="E5" s="59">
        <f>5000+8000</f>
        <v>13000</v>
      </c>
      <c r="F5" s="60">
        <v>0</v>
      </c>
      <c r="G5" s="60">
        <f t="shared" ref="G5:G7" si="13">E5-F5</f>
        <v>13000</v>
      </c>
      <c r="H5" s="60"/>
      <c r="I5" s="61">
        <f t="shared" ref="I5:I7" si="14">IF(G5&gt;0,K5/G5,0)</f>
        <v>0.23076923076923078</v>
      </c>
      <c r="J5" s="61">
        <f t="shared" ref="J5:J7" si="15">IF(G5&gt;0,O5/G5,0)</f>
        <v>0.20288076923076923</v>
      </c>
      <c r="K5" s="62">
        <v>3000</v>
      </c>
      <c r="L5" s="63"/>
      <c r="M5" s="64"/>
      <c r="N5" s="65"/>
      <c r="O5" s="66">
        <f t="shared" ref="O5:Q5" si="16">AA5+AD5+AG5+AJ5+AM5+AP5+AS5+AV5+AY5+BB5+BE5+BH5</f>
        <v>2637.45</v>
      </c>
      <c r="P5" s="66">
        <f t="shared" si="16"/>
        <v>0</v>
      </c>
      <c r="Q5" s="66">
        <f t="shared" si="16"/>
        <v>0</v>
      </c>
      <c r="R5" s="67">
        <f t="shared" ref="R5:T5" si="17">IF(BK5=0,SUM(AA5+AD5+AG5+AJ5+AM5+AP5+AS5+AV5+AY5+BB5+BE5+BH5),BK5)</f>
        <v>2637.45</v>
      </c>
      <c r="S5" s="67">
        <f t="shared" si="17"/>
        <v>0</v>
      </c>
      <c r="T5" s="67">
        <f t="shared" si="17"/>
        <v>0</v>
      </c>
      <c r="U5" s="68">
        <f t="shared" ref="U5:U7" si="18">K5-O5</f>
        <v>362.55000000000018</v>
      </c>
      <c r="V5" s="66">
        <f t="shared" ref="V5:V7" si="19">L5-P5-M5</f>
        <v>0</v>
      </c>
      <c r="W5" s="66">
        <f t="shared" ref="W5:W7" si="20">N5-Q5</f>
        <v>0</v>
      </c>
      <c r="X5" s="69">
        <f t="shared" ref="X5:Y5" si="21">IF(O5&gt;0,O5/K5,0)</f>
        <v>0.87914999999999999</v>
      </c>
      <c r="Y5" s="69">
        <f t="shared" si="21"/>
        <v>0</v>
      </c>
      <c r="Z5" s="69">
        <f t="shared" si="5"/>
        <v>0</v>
      </c>
      <c r="AA5" s="70"/>
      <c r="AB5" s="70"/>
      <c r="AC5" s="70"/>
      <c r="AD5" s="62">
        <v>106.08</v>
      </c>
      <c r="AE5" s="71"/>
      <c r="AF5" s="71"/>
      <c r="AG5" s="71">
        <f>67.68+67.68+85.38</f>
        <v>220.74</v>
      </c>
      <c r="AH5" s="71"/>
      <c r="AI5" s="70"/>
      <c r="AJ5" s="70"/>
      <c r="AK5" s="70"/>
      <c r="AL5" s="70"/>
      <c r="AM5" s="62">
        <v>84.93</v>
      </c>
      <c r="AN5" s="70"/>
      <c r="AO5" s="70"/>
      <c r="AP5" s="70">
        <f>741.9*3</f>
        <v>2225.6999999999998</v>
      </c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>
        <f>IF(O5-BK5&gt;0,O5-BK5,0)</f>
        <v>2637.45</v>
      </c>
      <c r="BO5" s="65">
        <f>IF(Q5-BM5&gt;0,Q5-BM5,0)</f>
        <v>0</v>
      </c>
      <c r="BP5" s="70">
        <f>IF(BN5+BO5&gt;0,BN5+BO5,0)</f>
        <v>2637.45</v>
      </c>
      <c r="BQ5" s="70">
        <f>IF(U5=0,0,U5)</f>
        <v>362.55000000000018</v>
      </c>
      <c r="BR5" s="70">
        <f>IF(W5=0,0,W5)</f>
        <v>0</v>
      </c>
      <c r="BS5" s="70">
        <f>IF(BQ5+BR5&gt;0,BQ5+BR5,0)</f>
        <v>362.55000000000018</v>
      </c>
      <c r="BT5" s="70">
        <f>IF(V5&gt;0,V5,0)</f>
        <v>0</v>
      </c>
      <c r="BU5" s="70">
        <f>IF(BP5=0,0,BP5)</f>
        <v>2637.45</v>
      </c>
      <c r="BV5" s="70">
        <f>IF(BS5=0,0,BS5)</f>
        <v>362.55000000000018</v>
      </c>
      <c r="BW5" s="70">
        <f>IF(BP5+BT5&gt;0,BP5+BT5,0)</f>
        <v>2637.45</v>
      </c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 ht="15.75">
      <c r="A6" s="72"/>
      <c r="B6" s="56"/>
      <c r="C6" s="57" t="s">
        <v>119</v>
      </c>
      <c r="D6" s="58" t="s">
        <v>120</v>
      </c>
      <c r="E6" s="59">
        <v>10000</v>
      </c>
      <c r="F6" s="60"/>
      <c r="G6" s="60">
        <f t="shared" si="13"/>
        <v>10000</v>
      </c>
      <c r="H6" s="60"/>
      <c r="I6" s="61">
        <f t="shared" si="14"/>
        <v>0</v>
      </c>
      <c r="J6" s="61">
        <f t="shared" si="15"/>
        <v>0</v>
      </c>
      <c r="K6" s="70"/>
      <c r="L6" s="63"/>
      <c r="M6" s="64"/>
      <c r="N6" s="65"/>
      <c r="O6" s="66">
        <f t="shared" ref="O6:Q6" si="22">AA6+AD6+AG6+AJ6+AM6+AP6+AS6+AV6+AY6+BB6+BE6+BH6</f>
        <v>0</v>
      </c>
      <c r="P6" s="66">
        <f t="shared" si="22"/>
        <v>0</v>
      </c>
      <c r="Q6" s="66">
        <f t="shared" si="22"/>
        <v>0</v>
      </c>
      <c r="R6" s="67">
        <f t="shared" ref="R6:T6" si="23">IF(BK6=0,SUM(AA6+AD6+AG6+AJ6+AM6+AP6+AS6+AV6+AY6+BB6+BE6+BH6),BK6)</f>
        <v>0</v>
      </c>
      <c r="S6" s="67">
        <f t="shared" si="23"/>
        <v>0</v>
      </c>
      <c r="T6" s="67">
        <f t="shared" si="23"/>
        <v>0</v>
      </c>
      <c r="U6" s="66">
        <f t="shared" si="18"/>
        <v>0</v>
      </c>
      <c r="V6" s="66">
        <f t="shared" si="19"/>
        <v>0</v>
      </c>
      <c r="W6" s="66">
        <f t="shared" si="20"/>
        <v>0</v>
      </c>
      <c r="X6" s="69">
        <f t="shared" ref="X6:Y6" si="24">IF(O6&gt;0,O6/K6,0)</f>
        <v>0</v>
      </c>
      <c r="Y6" s="69">
        <f t="shared" si="24"/>
        <v>0</v>
      </c>
      <c r="Z6" s="69">
        <f t="shared" si="5"/>
        <v>0</v>
      </c>
      <c r="AA6" s="70"/>
      <c r="AB6" s="70"/>
      <c r="AC6" s="70"/>
      <c r="AD6" s="70"/>
      <c r="AE6" s="71"/>
      <c r="AF6" s="71"/>
      <c r="AG6" s="71"/>
      <c r="AH6" s="71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>
        <f t="shared" ref="BN6:BN7" si="25">IF(O6-BK6&gt;0,O6-BK6,0)</f>
        <v>0</v>
      </c>
      <c r="BO6" s="65">
        <f t="shared" ref="BO6:BO7" si="26">IF(Q6-BM6&gt;0,Q6-BM6,0)</f>
        <v>0</v>
      </c>
      <c r="BP6" s="70">
        <f t="shared" ref="BP6:BP7" si="27">IF(BN6+BO6&gt;0,BN6+BO6,0)</f>
        <v>0</v>
      </c>
      <c r="BQ6" s="70">
        <f t="shared" ref="BQ6:BQ7" si="28">IF(U6=0,0,U6)</f>
        <v>0</v>
      </c>
      <c r="BR6" s="70">
        <f t="shared" ref="BR6:BR7" si="29">IF(W6=0,0,W6)</f>
        <v>0</v>
      </c>
      <c r="BS6" s="70">
        <f t="shared" ref="BS6:BS7" si="30">IF(BQ6+BR6&gt;0,BQ6+BR6,0)</f>
        <v>0</v>
      </c>
      <c r="BT6" s="70">
        <f t="shared" ref="BT6:BT7" si="31">IF(V6&gt;0,V6,0)</f>
        <v>0</v>
      </c>
      <c r="BU6" s="70">
        <f t="shared" ref="BU6:BU7" si="32">IF(BP6=0,0,BP6)</f>
        <v>0</v>
      </c>
      <c r="BV6" s="70">
        <f t="shared" ref="BV6:BV7" si="33">IF(BS6=0,0,BS6)</f>
        <v>0</v>
      </c>
      <c r="BW6" s="70">
        <f t="shared" ref="BW6:BW7" si="34">IF(BP6+BT6&gt;0,BP6+BT6,0)</f>
        <v>0</v>
      </c>
      <c r="BX6" s="1"/>
      <c r="BY6" s="1"/>
      <c r="BZ6" s="1"/>
      <c r="CA6" s="1"/>
      <c r="CB6" s="1"/>
      <c r="CC6" s="1"/>
      <c r="CD6" s="1"/>
      <c r="CE6" s="1"/>
      <c r="CF6" s="1"/>
      <c r="CG6" s="1"/>
    </row>
    <row r="7" spans="1:85" ht="15.75" customHeight="1">
      <c r="A7" s="72"/>
      <c r="B7" s="73"/>
      <c r="C7" s="57" t="s">
        <v>121</v>
      </c>
      <c r="D7" s="58" t="s">
        <v>122</v>
      </c>
      <c r="E7" s="59">
        <v>2000</v>
      </c>
      <c r="F7" s="60"/>
      <c r="G7" s="60">
        <f t="shared" si="13"/>
        <v>2000</v>
      </c>
      <c r="H7" s="60"/>
      <c r="I7" s="61">
        <f t="shared" si="14"/>
        <v>0</v>
      </c>
      <c r="J7" s="61">
        <f t="shared" si="15"/>
        <v>0</v>
      </c>
      <c r="K7" s="65"/>
      <c r="L7" s="63"/>
      <c r="M7" s="64"/>
      <c r="N7" s="65"/>
      <c r="O7" s="66">
        <f t="shared" ref="O7:Q7" si="35">AA7+AD7+AG7+AJ7+AM7+AP7+AS7+AV7+AY7+BB7+BE7+BH7</f>
        <v>0</v>
      </c>
      <c r="P7" s="66">
        <f t="shared" si="35"/>
        <v>0</v>
      </c>
      <c r="Q7" s="66">
        <f t="shared" si="35"/>
        <v>0</v>
      </c>
      <c r="R7" s="67">
        <f t="shared" ref="R7:T7" si="36">IF(BK7=0,SUM(AA7+AD7+AG7+AJ7+AM7+AP7+AS7+AV7+AY7+BB7+BE7+BH7),BK7)</f>
        <v>0</v>
      </c>
      <c r="S7" s="67">
        <f t="shared" si="36"/>
        <v>0</v>
      </c>
      <c r="T7" s="67">
        <f t="shared" si="36"/>
        <v>0</v>
      </c>
      <c r="U7" s="66">
        <f t="shared" si="18"/>
        <v>0</v>
      </c>
      <c r="V7" s="66">
        <f t="shared" si="19"/>
        <v>0</v>
      </c>
      <c r="W7" s="66">
        <f t="shared" si="20"/>
        <v>0</v>
      </c>
      <c r="X7" s="69">
        <f t="shared" ref="X7:Y7" si="37">IF(O7&gt;0,O7/K7,0)</f>
        <v>0</v>
      </c>
      <c r="Y7" s="69">
        <f t="shared" si="37"/>
        <v>0</v>
      </c>
      <c r="Z7" s="69">
        <f t="shared" si="5"/>
        <v>0</v>
      </c>
      <c r="AA7" s="70"/>
      <c r="AB7" s="70"/>
      <c r="AC7" s="70"/>
      <c r="AD7" s="70"/>
      <c r="AE7" s="71"/>
      <c r="AF7" s="71"/>
      <c r="AG7" s="71"/>
      <c r="AH7" s="71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>
        <f t="shared" si="25"/>
        <v>0</v>
      </c>
      <c r="BO7" s="65">
        <f t="shared" si="26"/>
        <v>0</v>
      </c>
      <c r="BP7" s="70">
        <f t="shared" si="27"/>
        <v>0</v>
      </c>
      <c r="BQ7" s="70">
        <f t="shared" si="28"/>
        <v>0</v>
      </c>
      <c r="BR7" s="70">
        <f t="shared" si="29"/>
        <v>0</v>
      </c>
      <c r="BS7" s="70">
        <f t="shared" si="30"/>
        <v>0</v>
      </c>
      <c r="BT7" s="70">
        <f t="shared" si="31"/>
        <v>0</v>
      </c>
      <c r="BU7" s="70">
        <f t="shared" si="32"/>
        <v>0</v>
      </c>
      <c r="BV7" s="70">
        <f t="shared" si="33"/>
        <v>0</v>
      </c>
      <c r="BW7" s="70">
        <f t="shared" si="34"/>
        <v>0</v>
      </c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5" ht="21">
      <c r="A8" s="74"/>
      <c r="B8" s="75" t="s">
        <v>123</v>
      </c>
      <c r="C8" s="76"/>
      <c r="D8" s="76"/>
      <c r="E8" s="77">
        <f t="shared" ref="E8:H8" si="38">SUM(E9:E106)</f>
        <v>2262546.77</v>
      </c>
      <c r="F8" s="54">
        <f t="shared" si="38"/>
        <v>0</v>
      </c>
      <c r="G8" s="54">
        <f t="shared" si="38"/>
        <v>2262546.77</v>
      </c>
      <c r="H8" s="54">
        <f t="shared" si="38"/>
        <v>6710000</v>
      </c>
      <c r="I8" s="78">
        <f>K8/G8</f>
        <v>0.73220142538755117</v>
      </c>
      <c r="J8" s="78">
        <f>O8/G8</f>
        <v>0.17683745383968349</v>
      </c>
      <c r="K8" s="54">
        <f t="shared" ref="K8:W8" si="39">SUM(K9:K106)</f>
        <v>1656639.97</v>
      </c>
      <c r="L8" s="54">
        <f t="shared" si="39"/>
        <v>868077.66999999981</v>
      </c>
      <c r="M8" s="54">
        <f t="shared" si="39"/>
        <v>55962.82</v>
      </c>
      <c r="N8" s="54">
        <f t="shared" si="39"/>
        <v>0</v>
      </c>
      <c r="O8" s="54">
        <f t="shared" si="39"/>
        <v>400103.01</v>
      </c>
      <c r="P8" s="54">
        <f t="shared" si="39"/>
        <v>734296.09999999986</v>
      </c>
      <c r="Q8" s="54">
        <f t="shared" si="39"/>
        <v>0</v>
      </c>
      <c r="R8" s="54">
        <f t="shared" si="39"/>
        <v>400103.01</v>
      </c>
      <c r="S8" s="54">
        <f t="shared" si="39"/>
        <v>734296.09999999986</v>
      </c>
      <c r="T8" s="54">
        <f t="shared" si="39"/>
        <v>0</v>
      </c>
      <c r="U8" s="54">
        <f t="shared" si="39"/>
        <v>1256536.96</v>
      </c>
      <c r="V8" s="54">
        <f t="shared" si="39"/>
        <v>77818.749999999985</v>
      </c>
      <c r="W8" s="54">
        <f t="shared" si="39"/>
        <v>0</v>
      </c>
      <c r="X8" s="53">
        <f t="shared" ref="X8:Y8" si="40">IF(O8&gt;0,O8/K8,0)</f>
        <v>0.24151476316245105</v>
      </c>
      <c r="Y8" s="53">
        <f t="shared" si="40"/>
        <v>0.84588755750392708</v>
      </c>
      <c r="Z8" s="53">
        <f t="shared" si="5"/>
        <v>0</v>
      </c>
      <c r="AA8" s="54">
        <f t="shared" ref="AA8:BW8" si="41">SUM(AA9:AA106)</f>
        <v>0</v>
      </c>
      <c r="AB8" s="54">
        <f t="shared" si="41"/>
        <v>188527.08</v>
      </c>
      <c r="AC8" s="54">
        <f t="shared" si="41"/>
        <v>0</v>
      </c>
      <c r="AD8" s="54">
        <f t="shared" si="41"/>
        <v>735.98</v>
      </c>
      <c r="AE8" s="54">
        <f t="shared" si="41"/>
        <v>115281.23000000001</v>
      </c>
      <c r="AF8" s="54">
        <f t="shared" si="41"/>
        <v>0</v>
      </c>
      <c r="AG8" s="54">
        <f t="shared" si="41"/>
        <v>50448.84</v>
      </c>
      <c r="AH8" s="54">
        <f t="shared" si="41"/>
        <v>154033.16999999998</v>
      </c>
      <c r="AI8" s="54">
        <f t="shared" si="41"/>
        <v>0</v>
      </c>
      <c r="AJ8" s="54">
        <f t="shared" si="41"/>
        <v>54145.170000000006</v>
      </c>
      <c r="AK8" s="54">
        <f t="shared" si="41"/>
        <v>128955.91</v>
      </c>
      <c r="AL8" s="54">
        <f t="shared" si="41"/>
        <v>0</v>
      </c>
      <c r="AM8" s="54">
        <f t="shared" si="41"/>
        <v>111434.4</v>
      </c>
      <c r="AN8" s="54">
        <f t="shared" si="41"/>
        <v>72362.27999999997</v>
      </c>
      <c r="AO8" s="54">
        <f t="shared" si="41"/>
        <v>0</v>
      </c>
      <c r="AP8" s="54">
        <f t="shared" si="41"/>
        <v>183338.62</v>
      </c>
      <c r="AQ8" s="54">
        <f t="shared" si="41"/>
        <v>75136.429999999993</v>
      </c>
      <c r="AR8" s="54">
        <f t="shared" si="41"/>
        <v>0</v>
      </c>
      <c r="AS8" s="54">
        <f t="shared" si="41"/>
        <v>0</v>
      </c>
      <c r="AT8" s="54">
        <f t="shared" si="41"/>
        <v>0</v>
      </c>
      <c r="AU8" s="54">
        <f t="shared" si="41"/>
        <v>0</v>
      </c>
      <c r="AV8" s="54">
        <f t="shared" si="41"/>
        <v>0</v>
      </c>
      <c r="AW8" s="54">
        <f t="shared" si="41"/>
        <v>0</v>
      </c>
      <c r="AX8" s="54">
        <f t="shared" si="41"/>
        <v>0</v>
      </c>
      <c r="AY8" s="54">
        <f t="shared" si="41"/>
        <v>0</v>
      </c>
      <c r="AZ8" s="54">
        <f t="shared" si="41"/>
        <v>0</v>
      </c>
      <c r="BA8" s="54">
        <f t="shared" si="41"/>
        <v>0</v>
      </c>
      <c r="BB8" s="54">
        <f t="shared" si="41"/>
        <v>0</v>
      </c>
      <c r="BC8" s="54">
        <f t="shared" si="41"/>
        <v>0</v>
      </c>
      <c r="BD8" s="54">
        <f t="shared" si="41"/>
        <v>0</v>
      </c>
      <c r="BE8" s="54">
        <f t="shared" si="41"/>
        <v>0</v>
      </c>
      <c r="BF8" s="54">
        <f t="shared" si="41"/>
        <v>0</v>
      </c>
      <c r="BG8" s="54">
        <f t="shared" si="41"/>
        <v>0</v>
      </c>
      <c r="BH8" s="54">
        <f t="shared" si="41"/>
        <v>0</v>
      </c>
      <c r="BI8" s="54">
        <f t="shared" si="41"/>
        <v>0</v>
      </c>
      <c r="BJ8" s="54">
        <f t="shared" si="41"/>
        <v>0</v>
      </c>
      <c r="BK8" s="54">
        <f t="shared" si="41"/>
        <v>0</v>
      </c>
      <c r="BL8" s="54">
        <f t="shared" si="41"/>
        <v>0</v>
      </c>
      <c r="BM8" s="54">
        <f t="shared" si="41"/>
        <v>0</v>
      </c>
      <c r="BN8" s="54">
        <f t="shared" si="41"/>
        <v>400103.01</v>
      </c>
      <c r="BO8" s="54">
        <f t="shared" si="41"/>
        <v>0</v>
      </c>
      <c r="BP8" s="54">
        <f t="shared" si="41"/>
        <v>400103.01</v>
      </c>
      <c r="BQ8" s="54">
        <f t="shared" si="41"/>
        <v>1256536.96</v>
      </c>
      <c r="BR8" s="54">
        <f t="shared" si="41"/>
        <v>0</v>
      </c>
      <c r="BS8" s="54">
        <f t="shared" si="41"/>
        <v>1256536.96</v>
      </c>
      <c r="BT8" s="54">
        <f t="shared" si="41"/>
        <v>77818.75</v>
      </c>
      <c r="BU8" s="54">
        <f t="shared" si="41"/>
        <v>400103.01</v>
      </c>
      <c r="BV8" s="54">
        <f t="shared" si="41"/>
        <v>1256536.96</v>
      </c>
      <c r="BW8" s="54">
        <f t="shared" si="41"/>
        <v>477921.76</v>
      </c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5" ht="15.75" customHeight="1">
      <c r="A9" s="55" t="s">
        <v>124</v>
      </c>
      <c r="B9" s="56"/>
      <c r="C9" s="57" t="s">
        <v>117</v>
      </c>
      <c r="D9" s="58" t="s">
        <v>118</v>
      </c>
      <c r="E9" s="59">
        <v>3000</v>
      </c>
      <c r="F9" s="60">
        <v>0</v>
      </c>
      <c r="G9" s="60">
        <f t="shared" ref="G9:G106" si="42">E9-F9</f>
        <v>3000</v>
      </c>
      <c r="H9" s="60"/>
      <c r="I9" s="61">
        <f t="shared" ref="I9:I106" si="43">IF(G9&gt;0,K9/G9,0)</f>
        <v>2.3333333333333335</v>
      </c>
      <c r="J9" s="61">
        <f t="shared" ref="J9:J106" si="44">IF(G9&gt;0,O9/G9,0)</f>
        <v>1.4207333333333332</v>
      </c>
      <c r="K9" s="62">
        <f>4000+3000</f>
        <v>7000</v>
      </c>
      <c r="L9" s="70"/>
      <c r="M9" s="63"/>
      <c r="N9" s="63"/>
      <c r="O9" s="66">
        <f t="shared" ref="O9:Q9" si="45">AA9+AD9+AG9+AJ9+AM9+AP9+AS9+AV9+AY9+BB9+BE9+BH9</f>
        <v>4262.2</v>
      </c>
      <c r="P9" s="66">
        <f t="shared" si="45"/>
        <v>0</v>
      </c>
      <c r="Q9" s="66">
        <f t="shared" si="45"/>
        <v>0</v>
      </c>
      <c r="R9" s="67">
        <f t="shared" ref="R9:T9" si="46">IF(BK9=0,SUM(AA9+AD9+AG9+AJ9+AM9+AP9+AS9+AV9+AY9+BB9+BE9+BH9),BK9)</f>
        <v>4262.2</v>
      </c>
      <c r="S9" s="67">
        <f t="shared" si="46"/>
        <v>0</v>
      </c>
      <c r="T9" s="67">
        <f t="shared" si="46"/>
        <v>0</v>
      </c>
      <c r="U9" s="68">
        <f t="shared" ref="U9:U106" si="47">K9-O9</f>
        <v>2737.8</v>
      </c>
      <c r="V9" s="66">
        <f t="shared" ref="V9:V106" si="48">L9-P9-M9</f>
        <v>0</v>
      </c>
      <c r="W9" s="66">
        <f t="shared" ref="W9:W106" si="49">N9-Q9</f>
        <v>0</v>
      </c>
      <c r="X9" s="69">
        <f t="shared" ref="X9:Y9" si="50">IF(O9&gt;0,O9/K9,0)</f>
        <v>0.60888571428571425</v>
      </c>
      <c r="Y9" s="69">
        <f t="shared" si="50"/>
        <v>0</v>
      </c>
      <c r="Z9" s="69">
        <f t="shared" si="5"/>
        <v>0</v>
      </c>
      <c r="AA9" s="70"/>
      <c r="AB9" s="70"/>
      <c r="AC9" s="70"/>
      <c r="AD9" s="70"/>
      <c r="AE9" s="71"/>
      <c r="AF9" s="71"/>
      <c r="AG9" s="71">
        <f>644.28+869.4+106.2+85.38</f>
        <v>1705.2599999999998</v>
      </c>
      <c r="AH9" s="71"/>
      <c r="AI9" s="70"/>
      <c r="AJ9" s="70"/>
      <c r="AK9" s="70"/>
      <c r="AL9" s="70"/>
      <c r="AM9" s="70"/>
      <c r="AN9" s="70"/>
      <c r="AO9" s="70"/>
      <c r="AP9" s="70">
        <f>819.42+819.42+999.2+738.32-819.42</f>
        <v>2556.94</v>
      </c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>
        <f>IF(O9-BK9&gt;0,O9-BK9,0)</f>
        <v>4262.2</v>
      </c>
      <c r="BO9" s="65">
        <f>IF(Q9-BM9&gt;0,Q9-BM9,0)</f>
        <v>0</v>
      </c>
      <c r="BP9" s="70">
        <f>IF(BN9+BO9&gt;0,BN9+BO9,0)</f>
        <v>4262.2</v>
      </c>
      <c r="BQ9" s="70">
        <f>IF(U9=0,0,U9)</f>
        <v>2737.8</v>
      </c>
      <c r="BR9" s="70">
        <f>IF(W9=0,0,W9)</f>
        <v>0</v>
      </c>
      <c r="BS9" s="70">
        <f>IF(BQ9+BR9&gt;0,BQ9+BR9,0)</f>
        <v>2737.8</v>
      </c>
      <c r="BT9" s="70">
        <f>IF(V9&gt;0,V9,0)</f>
        <v>0</v>
      </c>
      <c r="BU9" s="70">
        <f>IF(BP9=0,0,BP9)</f>
        <v>4262.2</v>
      </c>
      <c r="BV9" s="70">
        <f>IF(BS9=0,0,BS9)</f>
        <v>2737.8</v>
      </c>
      <c r="BW9" s="70">
        <f>IF(BP9+BT9&gt;0,BP9+BT9,0)</f>
        <v>4262.2</v>
      </c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5" ht="15.75" customHeight="1">
      <c r="A10" s="55" t="s">
        <v>125</v>
      </c>
      <c r="B10" s="73"/>
      <c r="C10" s="57" t="s">
        <v>126</v>
      </c>
      <c r="D10" s="58" t="s">
        <v>127</v>
      </c>
      <c r="E10" s="59"/>
      <c r="F10" s="60"/>
      <c r="G10" s="60">
        <f t="shared" si="42"/>
        <v>0</v>
      </c>
      <c r="H10" s="60"/>
      <c r="I10" s="61">
        <f t="shared" si="43"/>
        <v>0</v>
      </c>
      <c r="J10" s="61">
        <f t="shared" si="44"/>
        <v>0</v>
      </c>
      <c r="K10" s="62">
        <v>3000</v>
      </c>
      <c r="L10" s="70"/>
      <c r="M10" s="63"/>
      <c r="N10" s="70"/>
      <c r="O10" s="66">
        <f t="shared" ref="O10:Q10" si="51">AA10+AD10+AG10+AJ10+AM10+AP10+AS10+AV10+AY10+BB10+BE10+BH10</f>
        <v>635</v>
      </c>
      <c r="P10" s="66">
        <f t="shared" si="51"/>
        <v>0</v>
      </c>
      <c r="Q10" s="66">
        <f t="shared" si="51"/>
        <v>0</v>
      </c>
      <c r="R10" s="67">
        <f t="shared" ref="R10:T10" si="52">IF(BK10=0,SUM(AA10+AD10+AG10+AJ10+AM10+AP10+AS10+AV10+AY10+BB10+BE10+BH10),BK10)</f>
        <v>635</v>
      </c>
      <c r="S10" s="67">
        <f t="shared" si="52"/>
        <v>0</v>
      </c>
      <c r="T10" s="67">
        <f t="shared" si="52"/>
        <v>0</v>
      </c>
      <c r="U10" s="68">
        <f t="shared" si="47"/>
        <v>2365</v>
      </c>
      <c r="V10" s="66">
        <f t="shared" si="48"/>
        <v>0</v>
      </c>
      <c r="W10" s="66">
        <f t="shared" si="49"/>
        <v>0</v>
      </c>
      <c r="X10" s="69">
        <f t="shared" ref="X10:Y10" si="53">IF(O10&gt;0,O10/K10,0)</f>
        <v>0.21166666666666667</v>
      </c>
      <c r="Y10" s="69">
        <f t="shared" si="53"/>
        <v>0</v>
      </c>
      <c r="Z10" s="69">
        <f t="shared" si="5"/>
        <v>0</v>
      </c>
      <c r="AA10" s="70"/>
      <c r="AB10" s="70"/>
      <c r="AC10" s="70"/>
      <c r="AD10" s="62">
        <v>600</v>
      </c>
      <c r="AE10" s="71"/>
      <c r="AF10" s="71"/>
      <c r="AG10" s="71"/>
      <c r="AH10" s="71"/>
      <c r="AI10" s="70"/>
      <c r="AJ10" s="70"/>
      <c r="AK10" s="70"/>
      <c r="AL10" s="70"/>
      <c r="AM10" s="70"/>
      <c r="AN10" s="70"/>
      <c r="AO10" s="70"/>
      <c r="AP10" s="62">
        <v>35</v>
      </c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>
        <f t="shared" ref="BN10:BN12" si="54">IF(O10-BK10&gt;0,O10-BK10,0)</f>
        <v>635</v>
      </c>
      <c r="BO10" s="65">
        <f t="shared" ref="BO10:BO12" si="55">IF(Q10-BM10&gt;0,Q10-BM10,0)</f>
        <v>0</v>
      </c>
      <c r="BP10" s="70">
        <f t="shared" ref="BP10:BP12" si="56">IF(BN10+BO10&gt;0,BN10+BO10,0)</f>
        <v>635</v>
      </c>
      <c r="BQ10" s="70">
        <f t="shared" ref="BQ10:BQ12" si="57">IF(U10=0,0,U10)</f>
        <v>2365</v>
      </c>
      <c r="BR10" s="70">
        <f t="shared" ref="BR10:BR12" si="58">IF(W10=0,0,W10)</f>
        <v>0</v>
      </c>
      <c r="BS10" s="70">
        <f t="shared" ref="BS10:BS12" si="59">IF(BQ10+BR10&gt;0,BQ10+BR10,0)</f>
        <v>2365</v>
      </c>
      <c r="BT10" s="70">
        <f t="shared" ref="BT10:BT12" si="60">IF(V10&gt;0,V10,0)</f>
        <v>0</v>
      </c>
      <c r="BU10" s="70">
        <f t="shared" ref="BU10:BU12" si="61">IF(BP10=0,0,BP10)</f>
        <v>635</v>
      </c>
      <c r="BV10" s="70">
        <f t="shared" ref="BV10:BV12" si="62">IF(BS10=0,0,BS10)</f>
        <v>2365</v>
      </c>
      <c r="BW10" s="70">
        <f t="shared" ref="BW10:BW12" si="63">IF(BP10+BT10&gt;0,BP10+BT10,0)</f>
        <v>635</v>
      </c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ht="15.75" customHeight="1">
      <c r="A11" s="72"/>
      <c r="B11" s="73"/>
      <c r="C11" s="57" t="s">
        <v>128</v>
      </c>
      <c r="D11" s="58" t="s">
        <v>129</v>
      </c>
      <c r="E11" s="59">
        <v>25000</v>
      </c>
      <c r="F11" s="60"/>
      <c r="G11" s="60">
        <f t="shared" si="42"/>
        <v>25000</v>
      </c>
      <c r="H11" s="60"/>
      <c r="I11" s="61">
        <f t="shared" si="43"/>
        <v>0</v>
      </c>
      <c r="J11" s="61">
        <f t="shared" si="44"/>
        <v>0</v>
      </c>
      <c r="K11" s="70"/>
      <c r="L11" s="70"/>
      <c r="M11" s="63"/>
      <c r="N11" s="70"/>
      <c r="O11" s="66">
        <f t="shared" ref="O11:Q11" si="64">AA11+AD11+AG11+AJ11+AM11+AP11+AS11+AV11+AY11+BB11+BE11+BH11</f>
        <v>0</v>
      </c>
      <c r="P11" s="66">
        <f t="shared" si="64"/>
        <v>0</v>
      </c>
      <c r="Q11" s="66">
        <f t="shared" si="64"/>
        <v>0</v>
      </c>
      <c r="R11" s="67">
        <f t="shared" ref="R11:T11" si="65">IF(BK11=0,SUM(AA11+AD11+AG11+AJ11+AM11+AP11+AS11+AV11+AY11+BB11+BE11+BH11),BK11)</f>
        <v>0</v>
      </c>
      <c r="S11" s="67">
        <f t="shared" si="65"/>
        <v>0</v>
      </c>
      <c r="T11" s="67">
        <f t="shared" si="65"/>
        <v>0</v>
      </c>
      <c r="U11" s="66">
        <f t="shared" si="47"/>
        <v>0</v>
      </c>
      <c r="V11" s="66">
        <f t="shared" si="48"/>
        <v>0</v>
      </c>
      <c r="W11" s="66">
        <f t="shared" si="49"/>
        <v>0</v>
      </c>
      <c r="X11" s="69">
        <f t="shared" ref="X11:Y11" si="66">IF(O11&gt;0,O11/K11,0)</f>
        <v>0</v>
      </c>
      <c r="Y11" s="69">
        <f t="shared" si="66"/>
        <v>0</v>
      </c>
      <c r="Z11" s="69">
        <f t="shared" si="5"/>
        <v>0</v>
      </c>
      <c r="AA11" s="70"/>
      <c r="AB11" s="70"/>
      <c r="AC11" s="70"/>
      <c r="AD11" s="70"/>
      <c r="AE11" s="71"/>
      <c r="AF11" s="71"/>
      <c r="AG11" s="71"/>
      <c r="AH11" s="71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>
        <f t="shared" si="54"/>
        <v>0</v>
      </c>
      <c r="BO11" s="65">
        <f t="shared" si="55"/>
        <v>0</v>
      </c>
      <c r="BP11" s="70">
        <f t="shared" si="56"/>
        <v>0</v>
      </c>
      <c r="BQ11" s="70">
        <f t="shared" si="57"/>
        <v>0</v>
      </c>
      <c r="BR11" s="70">
        <f t="shared" si="58"/>
        <v>0</v>
      </c>
      <c r="BS11" s="70">
        <f t="shared" si="59"/>
        <v>0</v>
      </c>
      <c r="BT11" s="70">
        <f t="shared" si="60"/>
        <v>0</v>
      </c>
      <c r="BU11" s="70">
        <f t="shared" si="61"/>
        <v>0</v>
      </c>
      <c r="BV11" s="70">
        <f t="shared" si="62"/>
        <v>0</v>
      </c>
      <c r="BW11" s="70">
        <f t="shared" si="63"/>
        <v>0</v>
      </c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ht="15.75" customHeight="1">
      <c r="A12" s="72"/>
      <c r="B12" s="73"/>
      <c r="C12" s="57" t="s">
        <v>130</v>
      </c>
      <c r="D12" s="58" t="s">
        <v>131</v>
      </c>
      <c r="E12" s="59">
        <v>5000</v>
      </c>
      <c r="F12" s="60"/>
      <c r="G12" s="60">
        <f t="shared" si="42"/>
        <v>5000</v>
      </c>
      <c r="H12" s="60"/>
      <c r="I12" s="61">
        <f t="shared" si="43"/>
        <v>0</v>
      </c>
      <c r="J12" s="61">
        <f t="shared" si="44"/>
        <v>0</v>
      </c>
      <c r="K12" s="70"/>
      <c r="L12" s="70"/>
      <c r="M12" s="63"/>
      <c r="N12" s="70"/>
      <c r="O12" s="66">
        <f t="shared" ref="O12:Q12" si="67">AA12+AD12+AG12+AJ12+AM12+AP12+AS12+AV12+AY12+BB12+BE12+BH12</f>
        <v>0</v>
      </c>
      <c r="P12" s="66">
        <f t="shared" si="67"/>
        <v>0</v>
      </c>
      <c r="Q12" s="66">
        <f t="shared" si="67"/>
        <v>0</v>
      </c>
      <c r="R12" s="67">
        <f t="shared" ref="R12:T12" si="68">IF(BK12=0,SUM(AA12+AD12+AG12+AJ12+AM12+AP12+AS12+AV12+AY12+BB12+BE12+BH12),BK12)</f>
        <v>0</v>
      </c>
      <c r="S12" s="67">
        <f t="shared" si="68"/>
        <v>0</v>
      </c>
      <c r="T12" s="67">
        <f t="shared" si="68"/>
        <v>0</v>
      </c>
      <c r="U12" s="66">
        <f t="shared" si="47"/>
        <v>0</v>
      </c>
      <c r="V12" s="66">
        <f t="shared" si="48"/>
        <v>0</v>
      </c>
      <c r="W12" s="66">
        <f t="shared" si="49"/>
        <v>0</v>
      </c>
      <c r="X12" s="69">
        <f t="shared" ref="X12:Y12" si="69">IF(O12&gt;0,O12/K12,0)</f>
        <v>0</v>
      </c>
      <c r="Y12" s="69">
        <f t="shared" si="69"/>
        <v>0</v>
      </c>
      <c r="Z12" s="69">
        <f t="shared" si="5"/>
        <v>0</v>
      </c>
      <c r="AA12" s="70"/>
      <c r="AB12" s="70"/>
      <c r="AC12" s="70"/>
      <c r="AD12" s="70"/>
      <c r="AE12" s="71"/>
      <c r="AF12" s="71"/>
      <c r="AG12" s="71"/>
      <c r="AH12" s="71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>
        <f t="shared" si="54"/>
        <v>0</v>
      </c>
      <c r="BO12" s="65">
        <f t="shared" si="55"/>
        <v>0</v>
      </c>
      <c r="BP12" s="70">
        <f t="shared" si="56"/>
        <v>0</v>
      </c>
      <c r="BQ12" s="70">
        <f t="shared" si="57"/>
        <v>0</v>
      </c>
      <c r="BR12" s="70">
        <f t="shared" si="58"/>
        <v>0</v>
      </c>
      <c r="BS12" s="70">
        <f t="shared" si="59"/>
        <v>0</v>
      </c>
      <c r="BT12" s="70">
        <f t="shared" si="60"/>
        <v>0</v>
      </c>
      <c r="BU12" s="70">
        <f t="shared" si="61"/>
        <v>0</v>
      </c>
      <c r="BV12" s="70">
        <f t="shared" si="62"/>
        <v>0</v>
      </c>
      <c r="BW12" s="70">
        <f t="shared" si="63"/>
        <v>0</v>
      </c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15.75" customHeight="1">
      <c r="A13" s="72"/>
      <c r="B13" s="73"/>
      <c r="C13" s="57" t="s">
        <v>132</v>
      </c>
      <c r="D13" s="58" t="s">
        <v>133</v>
      </c>
      <c r="E13" s="59">
        <v>5000</v>
      </c>
      <c r="F13" s="60"/>
      <c r="G13" s="60">
        <f t="shared" si="42"/>
        <v>5000</v>
      </c>
      <c r="H13" s="60"/>
      <c r="I13" s="61">
        <f t="shared" si="43"/>
        <v>0</v>
      </c>
      <c r="J13" s="61">
        <f t="shared" si="44"/>
        <v>0</v>
      </c>
      <c r="K13" s="70"/>
      <c r="L13" s="70"/>
      <c r="M13" s="63"/>
      <c r="N13" s="70"/>
      <c r="O13" s="66">
        <f t="shared" ref="O13:Q13" si="70">AA13+AD13+AG13+AJ13+AM13+AP13+AS13+AV13+AY13+BB13+BE13+BH13</f>
        <v>0</v>
      </c>
      <c r="P13" s="66">
        <f t="shared" si="70"/>
        <v>0</v>
      </c>
      <c r="Q13" s="66">
        <f t="shared" si="70"/>
        <v>0</v>
      </c>
      <c r="R13" s="67">
        <f t="shared" ref="R13:T13" si="71">IF(BK13=0,SUM(AA13+AD13+AG13+AJ13+AM13+AP13+AS13+AV13+AY13+BB13+BE13+BH13),BK13)</f>
        <v>0</v>
      </c>
      <c r="S13" s="67">
        <f t="shared" si="71"/>
        <v>0</v>
      </c>
      <c r="T13" s="67">
        <f t="shared" si="71"/>
        <v>0</v>
      </c>
      <c r="U13" s="66">
        <f t="shared" si="47"/>
        <v>0</v>
      </c>
      <c r="V13" s="66">
        <f t="shared" si="48"/>
        <v>0</v>
      </c>
      <c r="W13" s="66">
        <f t="shared" si="49"/>
        <v>0</v>
      </c>
      <c r="X13" s="69">
        <f t="shared" ref="X13:Y13" si="72">IF(O13&gt;0,O13/K13,0)</f>
        <v>0</v>
      </c>
      <c r="Y13" s="69">
        <f t="shared" si="72"/>
        <v>0</v>
      </c>
      <c r="Z13" s="69">
        <f t="shared" si="5"/>
        <v>0</v>
      </c>
      <c r="AA13" s="70"/>
      <c r="AB13" s="70"/>
      <c r="AC13" s="70"/>
      <c r="AD13" s="70"/>
      <c r="AE13" s="71"/>
      <c r="AF13" s="71"/>
      <c r="AG13" s="71"/>
      <c r="AH13" s="71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>
        <f t="shared" ref="BN13:BN76" si="73">IF(O13-BK13&gt;0,O13-BK13,0)</f>
        <v>0</v>
      </c>
      <c r="BO13" s="65">
        <f t="shared" ref="BO13:BO76" si="74">IF(Q13-BM13&gt;0,Q13-BM13,0)</f>
        <v>0</v>
      </c>
      <c r="BP13" s="70">
        <f t="shared" ref="BP13:BP76" si="75">IF(BN13+BO13&gt;0,BN13+BO13,0)</f>
        <v>0</v>
      </c>
      <c r="BQ13" s="70">
        <f t="shared" ref="BQ13:BQ76" si="76">IF(U13=0,0,U13)</f>
        <v>0</v>
      </c>
      <c r="BR13" s="70">
        <f t="shared" ref="BR13:BR76" si="77">IF(W13=0,0,W13)</f>
        <v>0</v>
      </c>
      <c r="BS13" s="70">
        <f t="shared" ref="BS13:BS76" si="78">IF(BQ13+BR13&gt;0,BQ13+BR13,0)</f>
        <v>0</v>
      </c>
      <c r="BT13" s="70">
        <f t="shared" ref="BT13:BT76" si="79">IF(V13&gt;0,V13,0)</f>
        <v>0</v>
      </c>
      <c r="BU13" s="70">
        <f t="shared" ref="BU13:BU76" si="80">IF(BP13=0,0,BP13)</f>
        <v>0</v>
      </c>
      <c r="BV13" s="70">
        <f t="shared" ref="BV13:BV76" si="81">IF(BS13=0,0,BS13)</f>
        <v>0</v>
      </c>
      <c r="BW13" s="70">
        <f t="shared" ref="BW13:BW76" si="82">IF(BP13+BT13&gt;0,BP13+BT13,0)</f>
        <v>0</v>
      </c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ht="15.75" customHeight="1">
      <c r="A14" s="72"/>
      <c r="B14" s="73"/>
      <c r="C14" s="57" t="s">
        <v>134</v>
      </c>
      <c r="D14" s="58" t="s">
        <v>135</v>
      </c>
      <c r="E14" s="59">
        <v>14546.77</v>
      </c>
      <c r="F14" s="60"/>
      <c r="G14" s="60">
        <f t="shared" si="42"/>
        <v>14546.77</v>
      </c>
      <c r="H14" s="60"/>
      <c r="I14" s="61">
        <f t="shared" si="43"/>
        <v>0</v>
      </c>
      <c r="J14" s="61">
        <f t="shared" si="44"/>
        <v>0</v>
      </c>
      <c r="K14" s="70"/>
      <c r="L14" s="70"/>
      <c r="M14" s="63"/>
      <c r="N14" s="70"/>
      <c r="O14" s="66">
        <f t="shared" ref="O14:Q14" si="83">AA14+AD14+AG14+AJ14+AM14+AP14+AS14+AV14+AY14+BB14+BE14+BH14</f>
        <v>0</v>
      </c>
      <c r="P14" s="66">
        <f t="shared" si="83"/>
        <v>0</v>
      </c>
      <c r="Q14" s="66">
        <f t="shared" si="83"/>
        <v>0</v>
      </c>
      <c r="R14" s="67">
        <f t="shared" ref="R14:T14" si="84">IF(BK14=0,SUM(AA14+AD14+AG14+AJ14+AM14+AP14+AS14+AV14+AY14+BB14+BE14+BH14),BK14)</f>
        <v>0</v>
      </c>
      <c r="S14" s="67">
        <f t="shared" si="84"/>
        <v>0</v>
      </c>
      <c r="T14" s="67">
        <f t="shared" si="84"/>
        <v>0</v>
      </c>
      <c r="U14" s="66">
        <f t="shared" si="47"/>
        <v>0</v>
      </c>
      <c r="V14" s="66">
        <f t="shared" si="48"/>
        <v>0</v>
      </c>
      <c r="W14" s="66">
        <f t="shared" si="49"/>
        <v>0</v>
      </c>
      <c r="X14" s="69">
        <f t="shared" ref="X14:Y14" si="85">IF(O14&gt;0,O14/K14,0)</f>
        <v>0</v>
      </c>
      <c r="Y14" s="69">
        <f t="shared" si="85"/>
        <v>0</v>
      </c>
      <c r="Z14" s="69">
        <f t="shared" si="5"/>
        <v>0</v>
      </c>
      <c r="AA14" s="70"/>
      <c r="AB14" s="70"/>
      <c r="AC14" s="70"/>
      <c r="AD14" s="70"/>
      <c r="AE14" s="71"/>
      <c r="AF14" s="71"/>
      <c r="AG14" s="71"/>
      <c r="AH14" s="71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>
        <f t="shared" si="73"/>
        <v>0</v>
      </c>
      <c r="BO14" s="65">
        <f t="shared" si="74"/>
        <v>0</v>
      </c>
      <c r="BP14" s="70">
        <f t="shared" si="75"/>
        <v>0</v>
      </c>
      <c r="BQ14" s="70">
        <f t="shared" si="76"/>
        <v>0</v>
      </c>
      <c r="BR14" s="70">
        <f t="shared" si="77"/>
        <v>0</v>
      </c>
      <c r="BS14" s="70">
        <f t="shared" si="78"/>
        <v>0</v>
      </c>
      <c r="BT14" s="70">
        <f t="shared" si="79"/>
        <v>0</v>
      </c>
      <c r="BU14" s="70">
        <f t="shared" si="80"/>
        <v>0</v>
      </c>
      <c r="BV14" s="70">
        <f t="shared" si="81"/>
        <v>0</v>
      </c>
      <c r="BW14" s="70">
        <f t="shared" si="82"/>
        <v>0</v>
      </c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ht="15.75" customHeight="1">
      <c r="A15" s="72"/>
      <c r="B15" s="73"/>
      <c r="C15" s="57" t="s">
        <v>136</v>
      </c>
      <c r="D15" s="58" t="s">
        <v>137</v>
      </c>
      <c r="E15" s="59">
        <v>10000</v>
      </c>
      <c r="F15" s="60"/>
      <c r="G15" s="60">
        <f t="shared" si="42"/>
        <v>10000</v>
      </c>
      <c r="H15" s="60"/>
      <c r="I15" s="61">
        <f t="shared" si="43"/>
        <v>0</v>
      </c>
      <c r="J15" s="61">
        <f t="shared" si="44"/>
        <v>0</v>
      </c>
      <c r="K15" s="70"/>
      <c r="L15" s="70"/>
      <c r="M15" s="63"/>
      <c r="N15" s="70"/>
      <c r="O15" s="66">
        <f t="shared" ref="O15:Q15" si="86">AA15+AD15+AG15+AJ15+AM15+AP15+AS15+AV15+AY15+BB15+BE15+BH15</f>
        <v>0</v>
      </c>
      <c r="P15" s="66">
        <f t="shared" si="86"/>
        <v>0</v>
      </c>
      <c r="Q15" s="66">
        <f t="shared" si="86"/>
        <v>0</v>
      </c>
      <c r="R15" s="67">
        <f t="shared" ref="R15:T15" si="87">IF(BK15=0,SUM(AA15+AD15+AG15+AJ15+AM15+AP15+AS15+AV15+AY15+BB15+BE15+BH15),BK15)</f>
        <v>0</v>
      </c>
      <c r="S15" s="67">
        <f t="shared" si="87"/>
        <v>0</v>
      </c>
      <c r="T15" s="67">
        <f t="shared" si="87"/>
        <v>0</v>
      </c>
      <c r="U15" s="66">
        <f t="shared" si="47"/>
        <v>0</v>
      </c>
      <c r="V15" s="66">
        <f t="shared" si="48"/>
        <v>0</v>
      </c>
      <c r="W15" s="66">
        <f t="shared" si="49"/>
        <v>0</v>
      </c>
      <c r="X15" s="69">
        <f t="shared" ref="X15:Y15" si="88">IF(O15&gt;0,O15/K15,0)</f>
        <v>0</v>
      </c>
      <c r="Y15" s="69">
        <f t="shared" si="88"/>
        <v>0</v>
      </c>
      <c r="Z15" s="69">
        <f t="shared" si="5"/>
        <v>0</v>
      </c>
      <c r="AA15" s="70"/>
      <c r="AB15" s="70"/>
      <c r="AC15" s="70"/>
      <c r="AD15" s="70"/>
      <c r="AE15" s="71"/>
      <c r="AF15" s="71"/>
      <c r="AG15" s="71"/>
      <c r="AH15" s="71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>
        <f t="shared" si="73"/>
        <v>0</v>
      </c>
      <c r="BO15" s="65">
        <f t="shared" si="74"/>
        <v>0</v>
      </c>
      <c r="BP15" s="70">
        <f t="shared" si="75"/>
        <v>0</v>
      </c>
      <c r="BQ15" s="70">
        <f t="shared" si="76"/>
        <v>0</v>
      </c>
      <c r="BR15" s="70">
        <f t="shared" si="77"/>
        <v>0</v>
      </c>
      <c r="BS15" s="70">
        <f t="shared" si="78"/>
        <v>0</v>
      </c>
      <c r="BT15" s="70">
        <f t="shared" si="79"/>
        <v>0</v>
      </c>
      <c r="BU15" s="70">
        <f t="shared" si="80"/>
        <v>0</v>
      </c>
      <c r="BV15" s="70">
        <f t="shared" si="81"/>
        <v>0</v>
      </c>
      <c r="BW15" s="70">
        <f t="shared" si="82"/>
        <v>0</v>
      </c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ht="15.75" customHeight="1">
      <c r="A16" s="72"/>
      <c r="B16" s="73"/>
      <c r="C16" s="57" t="s">
        <v>136</v>
      </c>
      <c r="D16" s="58" t="s">
        <v>138</v>
      </c>
      <c r="E16" s="59">
        <v>500</v>
      </c>
      <c r="F16" s="60"/>
      <c r="G16" s="60">
        <f t="shared" si="42"/>
        <v>500</v>
      </c>
      <c r="H16" s="60"/>
      <c r="I16" s="61">
        <f t="shared" si="43"/>
        <v>0</v>
      </c>
      <c r="J16" s="61">
        <f t="shared" si="44"/>
        <v>0</v>
      </c>
      <c r="K16" s="70"/>
      <c r="L16" s="70"/>
      <c r="M16" s="63"/>
      <c r="N16" s="70"/>
      <c r="O16" s="66">
        <f t="shared" ref="O16:Q16" si="89">AA16+AD16+AG16+AJ16+AM16+AP16+AS16+AV16+AY16+BB16+BE16+BH16</f>
        <v>0</v>
      </c>
      <c r="P16" s="66">
        <f t="shared" si="89"/>
        <v>0</v>
      </c>
      <c r="Q16" s="66">
        <f t="shared" si="89"/>
        <v>0</v>
      </c>
      <c r="R16" s="67">
        <f t="shared" ref="R16:T16" si="90">IF(BK16=0,SUM(AA16+AD16+AG16+AJ16+AM16+AP16+AS16+AV16+AY16+BB16+BE16+BH16),BK16)</f>
        <v>0</v>
      </c>
      <c r="S16" s="67">
        <f t="shared" si="90"/>
        <v>0</v>
      </c>
      <c r="T16" s="67">
        <f t="shared" si="90"/>
        <v>0</v>
      </c>
      <c r="U16" s="66">
        <f t="shared" si="47"/>
        <v>0</v>
      </c>
      <c r="V16" s="66">
        <f t="shared" si="48"/>
        <v>0</v>
      </c>
      <c r="W16" s="66">
        <f t="shared" si="49"/>
        <v>0</v>
      </c>
      <c r="X16" s="69">
        <f t="shared" ref="X16:Y16" si="91">IF(O16&gt;0,O16/K16,0)</f>
        <v>0</v>
      </c>
      <c r="Y16" s="69">
        <f t="shared" si="91"/>
        <v>0</v>
      </c>
      <c r="Z16" s="69">
        <f t="shared" si="5"/>
        <v>0</v>
      </c>
      <c r="AA16" s="70"/>
      <c r="AB16" s="70"/>
      <c r="AC16" s="70"/>
      <c r="AD16" s="70"/>
      <c r="AE16" s="71"/>
      <c r="AF16" s="71"/>
      <c r="AG16" s="71"/>
      <c r="AH16" s="71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>
        <f t="shared" si="73"/>
        <v>0</v>
      </c>
      <c r="BO16" s="65">
        <f t="shared" si="74"/>
        <v>0</v>
      </c>
      <c r="BP16" s="70">
        <f t="shared" si="75"/>
        <v>0</v>
      </c>
      <c r="BQ16" s="70">
        <f t="shared" si="76"/>
        <v>0</v>
      </c>
      <c r="BR16" s="70">
        <f t="shared" si="77"/>
        <v>0</v>
      </c>
      <c r="BS16" s="70">
        <f t="shared" si="78"/>
        <v>0</v>
      </c>
      <c r="BT16" s="70">
        <f t="shared" si="79"/>
        <v>0</v>
      </c>
      <c r="BU16" s="70">
        <f t="shared" si="80"/>
        <v>0</v>
      </c>
      <c r="BV16" s="70">
        <f t="shared" si="81"/>
        <v>0</v>
      </c>
      <c r="BW16" s="70">
        <f t="shared" si="82"/>
        <v>0</v>
      </c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ht="15.75" customHeight="1">
      <c r="A17" s="72"/>
      <c r="B17" s="73" t="s">
        <v>139</v>
      </c>
      <c r="C17" s="57" t="s">
        <v>136</v>
      </c>
      <c r="D17" s="79" t="s">
        <v>140</v>
      </c>
      <c r="E17" s="59"/>
      <c r="F17" s="60"/>
      <c r="G17" s="60">
        <f t="shared" si="42"/>
        <v>0</v>
      </c>
      <c r="H17" s="60"/>
      <c r="I17" s="61">
        <f t="shared" si="43"/>
        <v>0</v>
      </c>
      <c r="J17" s="61">
        <f t="shared" si="44"/>
        <v>0</v>
      </c>
      <c r="K17" s="70"/>
      <c r="L17" s="70">
        <v>3779.5</v>
      </c>
      <c r="M17" s="80">
        <v>3779.5</v>
      </c>
      <c r="N17" s="70"/>
      <c r="O17" s="66">
        <f t="shared" ref="O17:Q17" si="92">AA17+AD17+AG17+AJ17+AM17+AP17+AS17+AV17+AY17+BB17+BE17+BH17</f>
        <v>0</v>
      </c>
      <c r="P17" s="66">
        <f t="shared" si="92"/>
        <v>0</v>
      </c>
      <c r="Q17" s="66">
        <f t="shared" si="92"/>
        <v>0</v>
      </c>
      <c r="R17" s="67">
        <f t="shared" ref="R17:T17" si="93">IF(BK17=0,SUM(AA17+AD17+AG17+AJ17+AM17+AP17+AS17+AV17+AY17+BB17+BE17+BH17),BK17)</f>
        <v>0</v>
      </c>
      <c r="S17" s="67">
        <f t="shared" si="93"/>
        <v>0</v>
      </c>
      <c r="T17" s="67">
        <f t="shared" si="93"/>
        <v>0</v>
      </c>
      <c r="U17" s="66">
        <f t="shared" si="47"/>
        <v>0</v>
      </c>
      <c r="V17" s="66">
        <f t="shared" si="48"/>
        <v>0</v>
      </c>
      <c r="W17" s="66">
        <f t="shared" si="49"/>
        <v>0</v>
      </c>
      <c r="X17" s="69">
        <f t="shared" ref="X17:Y17" si="94">IF(O17&gt;0,O17/K17,0)</f>
        <v>0</v>
      </c>
      <c r="Y17" s="69">
        <f t="shared" si="94"/>
        <v>0</v>
      </c>
      <c r="Z17" s="69">
        <f t="shared" si="5"/>
        <v>0</v>
      </c>
      <c r="AA17" s="70"/>
      <c r="AB17" s="70"/>
      <c r="AC17" s="70"/>
      <c r="AD17" s="70"/>
      <c r="AE17" s="71"/>
      <c r="AF17" s="71"/>
      <c r="AG17" s="71"/>
      <c r="AH17" s="71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>
        <f t="shared" si="73"/>
        <v>0</v>
      </c>
      <c r="BO17" s="65">
        <f t="shared" si="74"/>
        <v>0</v>
      </c>
      <c r="BP17" s="70">
        <f t="shared" si="75"/>
        <v>0</v>
      </c>
      <c r="BQ17" s="70">
        <f t="shared" si="76"/>
        <v>0</v>
      </c>
      <c r="BR17" s="70">
        <f t="shared" si="77"/>
        <v>0</v>
      </c>
      <c r="BS17" s="70">
        <f t="shared" si="78"/>
        <v>0</v>
      </c>
      <c r="BT17" s="70">
        <f t="shared" si="79"/>
        <v>0</v>
      </c>
      <c r="BU17" s="70">
        <f t="shared" si="80"/>
        <v>0</v>
      </c>
      <c r="BV17" s="70">
        <f t="shared" si="81"/>
        <v>0</v>
      </c>
      <c r="BW17" s="70">
        <f t="shared" si="82"/>
        <v>0</v>
      </c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ht="15.75" customHeight="1">
      <c r="A18" s="81"/>
      <c r="B18" s="82" t="s">
        <v>141</v>
      </c>
      <c r="C18" s="83" t="s">
        <v>142</v>
      </c>
      <c r="D18" s="84" t="s">
        <v>143</v>
      </c>
      <c r="E18" s="85">
        <v>500</v>
      </c>
      <c r="F18" s="86"/>
      <c r="G18" s="60">
        <f t="shared" si="42"/>
        <v>500</v>
      </c>
      <c r="H18" s="86"/>
      <c r="I18" s="61">
        <f t="shared" si="43"/>
        <v>0</v>
      </c>
      <c r="J18" s="61">
        <f t="shared" si="44"/>
        <v>0</v>
      </c>
      <c r="K18" s="87"/>
      <c r="L18" s="87">
        <v>390</v>
      </c>
      <c r="M18" s="88"/>
      <c r="N18" s="87"/>
      <c r="O18" s="89">
        <f t="shared" ref="O18:Q18" si="95">AA18+AD18+AG18+AJ18+AM18+AP18+AS18+AV18+AY18+BB18+BE18+BH18</f>
        <v>0</v>
      </c>
      <c r="P18" s="89">
        <f t="shared" si="95"/>
        <v>390</v>
      </c>
      <c r="Q18" s="89">
        <f t="shared" si="95"/>
        <v>0</v>
      </c>
      <c r="R18" s="90">
        <f t="shared" ref="R18:T18" si="96">IF(BK18=0,SUM(AA18+AD18+AG18+AJ18+AM18+AP18+AS18+AV18+AY18+BB18+BE18+BH18),BK18)</f>
        <v>0</v>
      </c>
      <c r="S18" s="90">
        <f t="shared" si="96"/>
        <v>390</v>
      </c>
      <c r="T18" s="90">
        <f t="shared" si="96"/>
        <v>0</v>
      </c>
      <c r="U18" s="89">
        <f t="shared" si="47"/>
        <v>0</v>
      </c>
      <c r="V18" s="66">
        <f t="shared" si="48"/>
        <v>0</v>
      </c>
      <c r="W18" s="89">
        <f t="shared" si="49"/>
        <v>0</v>
      </c>
      <c r="X18" s="69">
        <f t="shared" ref="X18:Y18" si="97">IF(O18&gt;0,O18/K18,0)</f>
        <v>0</v>
      </c>
      <c r="Y18" s="69">
        <f t="shared" si="97"/>
        <v>1</v>
      </c>
      <c r="Z18" s="69">
        <f t="shared" si="5"/>
        <v>0</v>
      </c>
      <c r="AA18" s="87"/>
      <c r="AB18" s="87"/>
      <c r="AC18" s="87"/>
      <c r="AD18" s="87"/>
      <c r="AE18" s="91"/>
      <c r="AF18" s="91"/>
      <c r="AG18" s="91"/>
      <c r="AH18" s="91"/>
      <c r="AI18" s="87"/>
      <c r="AJ18" s="87"/>
      <c r="AK18" s="87"/>
      <c r="AL18" s="87"/>
      <c r="AM18" s="87"/>
      <c r="AN18" s="87"/>
      <c r="AO18" s="87"/>
      <c r="AP18" s="87"/>
      <c r="AQ18" s="92">
        <v>390</v>
      </c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70">
        <f t="shared" si="73"/>
        <v>0</v>
      </c>
      <c r="BO18" s="65">
        <f t="shared" si="74"/>
        <v>0</v>
      </c>
      <c r="BP18" s="70">
        <f t="shared" si="75"/>
        <v>0</v>
      </c>
      <c r="BQ18" s="70">
        <f t="shared" si="76"/>
        <v>0</v>
      </c>
      <c r="BR18" s="70">
        <f t="shared" si="77"/>
        <v>0</v>
      </c>
      <c r="BS18" s="70">
        <f t="shared" si="78"/>
        <v>0</v>
      </c>
      <c r="BT18" s="70">
        <f t="shared" si="79"/>
        <v>0</v>
      </c>
      <c r="BU18" s="70">
        <f t="shared" si="80"/>
        <v>0</v>
      </c>
      <c r="BV18" s="70">
        <f t="shared" si="81"/>
        <v>0</v>
      </c>
      <c r="BW18" s="70">
        <f t="shared" si="82"/>
        <v>0</v>
      </c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ht="15.75" customHeight="1">
      <c r="A19" s="55" t="s">
        <v>144</v>
      </c>
      <c r="B19" s="73"/>
      <c r="C19" s="57" t="s">
        <v>145</v>
      </c>
      <c r="D19" s="93" t="s">
        <v>146</v>
      </c>
      <c r="E19" s="59">
        <v>20000</v>
      </c>
      <c r="F19" s="60"/>
      <c r="G19" s="60">
        <f t="shared" si="42"/>
        <v>20000</v>
      </c>
      <c r="H19" s="60"/>
      <c r="I19" s="61">
        <f t="shared" si="43"/>
        <v>5.9154999999999992E-2</v>
      </c>
      <c r="J19" s="61">
        <f t="shared" si="44"/>
        <v>0</v>
      </c>
      <c r="K19" s="62">
        <v>1183.0999999999999</v>
      </c>
      <c r="L19" s="70"/>
      <c r="M19" s="63"/>
      <c r="N19" s="70"/>
      <c r="O19" s="66">
        <f t="shared" ref="O19:Q19" si="98">AA19+AD19+AG19+AJ19+AM19+AP19+AS19+AV19+AY19+BB19+BE19+BH19</f>
        <v>0</v>
      </c>
      <c r="P19" s="66">
        <f t="shared" si="98"/>
        <v>0</v>
      </c>
      <c r="Q19" s="66">
        <f t="shared" si="98"/>
        <v>0</v>
      </c>
      <c r="R19" s="67">
        <f t="shared" ref="R19:T19" si="99">IF(BK19=0,SUM(AA19+AD19+AG19+AJ19+AM19+AP19+AS19+AV19+AY19+BB19+BE19+BH19),BK19)</f>
        <v>0</v>
      </c>
      <c r="S19" s="67">
        <f t="shared" si="99"/>
        <v>0</v>
      </c>
      <c r="T19" s="67">
        <f t="shared" si="99"/>
        <v>0</v>
      </c>
      <c r="U19" s="68">
        <f t="shared" si="47"/>
        <v>1183.0999999999999</v>
      </c>
      <c r="V19" s="66">
        <f t="shared" si="48"/>
        <v>0</v>
      </c>
      <c r="W19" s="66">
        <f t="shared" si="49"/>
        <v>0</v>
      </c>
      <c r="X19" s="69">
        <f t="shared" ref="X19:Y19" si="100">IF(O19&gt;0,O19/K19,0)</f>
        <v>0</v>
      </c>
      <c r="Y19" s="69">
        <f t="shared" si="100"/>
        <v>0</v>
      </c>
      <c r="Z19" s="69">
        <f t="shared" si="5"/>
        <v>0</v>
      </c>
      <c r="AA19" s="70"/>
      <c r="AB19" s="70"/>
      <c r="AC19" s="70"/>
      <c r="AD19" s="70"/>
      <c r="AE19" s="71"/>
      <c r="AF19" s="71"/>
      <c r="AG19" s="71"/>
      <c r="AH19" s="71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>
        <f t="shared" si="73"/>
        <v>0</v>
      </c>
      <c r="BO19" s="65">
        <f t="shared" si="74"/>
        <v>0</v>
      </c>
      <c r="BP19" s="70">
        <f t="shared" si="75"/>
        <v>0</v>
      </c>
      <c r="BQ19" s="70">
        <f t="shared" si="76"/>
        <v>1183.0999999999999</v>
      </c>
      <c r="BR19" s="70">
        <f t="shared" si="77"/>
        <v>0</v>
      </c>
      <c r="BS19" s="70">
        <f t="shared" si="78"/>
        <v>1183.0999999999999</v>
      </c>
      <c r="BT19" s="70">
        <f t="shared" si="79"/>
        <v>0</v>
      </c>
      <c r="BU19" s="70">
        <f t="shared" si="80"/>
        <v>0</v>
      </c>
      <c r="BV19" s="70">
        <f t="shared" si="81"/>
        <v>1183.0999999999999</v>
      </c>
      <c r="BW19" s="70">
        <f t="shared" si="82"/>
        <v>0</v>
      </c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 ht="15.75" customHeight="1">
      <c r="A20" s="55" t="s">
        <v>147</v>
      </c>
      <c r="B20" s="73" t="s">
        <v>148</v>
      </c>
      <c r="C20" s="57" t="s">
        <v>145</v>
      </c>
      <c r="D20" s="93" t="s">
        <v>149</v>
      </c>
      <c r="E20" s="59"/>
      <c r="F20" s="60"/>
      <c r="G20" s="60">
        <f t="shared" si="42"/>
        <v>0</v>
      </c>
      <c r="H20" s="60"/>
      <c r="I20" s="61">
        <f t="shared" si="43"/>
        <v>0</v>
      </c>
      <c r="J20" s="61">
        <f t="shared" si="44"/>
        <v>0</v>
      </c>
      <c r="K20" s="62">
        <v>1011.28</v>
      </c>
      <c r="L20" s="70">
        <v>8432.75</v>
      </c>
      <c r="M20" s="80">
        <v>8432.75</v>
      </c>
      <c r="N20" s="70"/>
      <c r="O20" s="66">
        <f t="shared" ref="O20:Q20" si="101">AA20+AD20+AG20+AJ20+AM20+AP20+AS20+AV20+AY20+BB20+BE20+BH20</f>
        <v>0</v>
      </c>
      <c r="P20" s="66">
        <f t="shared" si="101"/>
        <v>0</v>
      </c>
      <c r="Q20" s="66">
        <f t="shared" si="101"/>
        <v>0</v>
      </c>
      <c r="R20" s="67">
        <f t="shared" ref="R20:T20" si="102">IF(BK20=0,SUM(AA20+AD20+AG20+AJ20+AM20+AP20+AS20+AV20+AY20+BB20+BE20+BH20),BK20)</f>
        <v>0</v>
      </c>
      <c r="S20" s="67">
        <f t="shared" si="102"/>
        <v>0</v>
      </c>
      <c r="T20" s="67">
        <f t="shared" si="102"/>
        <v>0</v>
      </c>
      <c r="U20" s="68">
        <f t="shared" si="47"/>
        <v>1011.28</v>
      </c>
      <c r="V20" s="66">
        <f t="shared" si="48"/>
        <v>0</v>
      </c>
      <c r="W20" s="66">
        <f t="shared" si="49"/>
        <v>0</v>
      </c>
      <c r="X20" s="69">
        <f t="shared" ref="X20:Y20" si="103">IF(O20&gt;0,O20/K20,0)</f>
        <v>0</v>
      </c>
      <c r="Y20" s="69">
        <f t="shared" si="103"/>
        <v>0</v>
      </c>
      <c r="Z20" s="69">
        <f t="shared" si="5"/>
        <v>0</v>
      </c>
      <c r="AA20" s="70"/>
      <c r="AB20" s="70"/>
      <c r="AC20" s="70"/>
      <c r="AD20" s="70"/>
      <c r="AE20" s="71"/>
      <c r="AF20" s="71"/>
      <c r="AG20" s="71"/>
      <c r="AH20" s="71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>
        <f t="shared" si="73"/>
        <v>0</v>
      </c>
      <c r="BO20" s="65">
        <f t="shared" si="74"/>
        <v>0</v>
      </c>
      <c r="BP20" s="70">
        <f t="shared" si="75"/>
        <v>0</v>
      </c>
      <c r="BQ20" s="70">
        <f t="shared" si="76"/>
        <v>1011.28</v>
      </c>
      <c r="BR20" s="70">
        <f t="shared" si="77"/>
        <v>0</v>
      </c>
      <c r="BS20" s="70">
        <f t="shared" si="78"/>
        <v>1011.28</v>
      </c>
      <c r="BT20" s="70">
        <f t="shared" si="79"/>
        <v>0</v>
      </c>
      <c r="BU20" s="70">
        <f t="shared" si="80"/>
        <v>0</v>
      </c>
      <c r="BV20" s="70">
        <f t="shared" si="81"/>
        <v>1011.28</v>
      </c>
      <c r="BW20" s="70">
        <f t="shared" si="82"/>
        <v>0</v>
      </c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ht="15.75" customHeight="1">
      <c r="A21" s="55" t="s">
        <v>150</v>
      </c>
      <c r="B21" s="73" t="s">
        <v>151</v>
      </c>
      <c r="C21" s="57" t="s">
        <v>145</v>
      </c>
      <c r="D21" s="93" t="s">
        <v>152</v>
      </c>
      <c r="E21" s="59"/>
      <c r="F21" s="60"/>
      <c r="G21" s="60">
        <f t="shared" si="42"/>
        <v>0</v>
      </c>
      <c r="H21" s="60"/>
      <c r="I21" s="61">
        <f t="shared" si="43"/>
        <v>0</v>
      </c>
      <c r="J21" s="61">
        <f t="shared" si="44"/>
        <v>0</v>
      </c>
      <c r="K21" s="62">
        <v>2209.77</v>
      </c>
      <c r="L21" s="70">
        <v>13770</v>
      </c>
      <c r="M21" s="80">
        <v>13770</v>
      </c>
      <c r="N21" s="70"/>
      <c r="O21" s="66">
        <f t="shared" ref="O21:Q21" si="104">AA21+AD21+AG21+AJ21+AM21+AP21+AS21+AV21+AY21+BB21+BE21+BH21</f>
        <v>2209.77</v>
      </c>
      <c r="P21" s="66">
        <f t="shared" si="104"/>
        <v>0</v>
      </c>
      <c r="Q21" s="66">
        <f t="shared" si="104"/>
        <v>0</v>
      </c>
      <c r="R21" s="67">
        <f t="shared" ref="R21:T21" si="105">IF(BK21=0,SUM(AA21+AD21+AG21+AJ21+AM21+AP21+AS21+AV21+AY21+BB21+BE21+BH21),BK21)</f>
        <v>2209.77</v>
      </c>
      <c r="S21" s="67">
        <f t="shared" si="105"/>
        <v>0</v>
      </c>
      <c r="T21" s="67">
        <f t="shared" si="105"/>
        <v>0</v>
      </c>
      <c r="U21" s="66">
        <f t="shared" si="47"/>
        <v>0</v>
      </c>
      <c r="V21" s="66">
        <f t="shared" si="48"/>
        <v>0</v>
      </c>
      <c r="W21" s="66">
        <f t="shared" si="49"/>
        <v>0</v>
      </c>
      <c r="X21" s="69">
        <f t="shared" ref="X21:Y21" si="106">IF(O21&gt;0,O21/K21,0)</f>
        <v>1</v>
      </c>
      <c r="Y21" s="69">
        <f t="shared" si="106"/>
        <v>0</v>
      </c>
      <c r="Z21" s="69">
        <f t="shared" si="5"/>
        <v>0</v>
      </c>
      <c r="AA21" s="70"/>
      <c r="AB21" s="70"/>
      <c r="AC21" s="70"/>
      <c r="AD21" s="70"/>
      <c r="AE21" s="71"/>
      <c r="AF21" s="71"/>
      <c r="AG21" s="71"/>
      <c r="AH21" s="71"/>
      <c r="AI21" s="70"/>
      <c r="AJ21" s="62">
        <v>2209.77</v>
      </c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>
        <f t="shared" si="73"/>
        <v>2209.77</v>
      </c>
      <c r="BO21" s="65">
        <f t="shared" si="74"/>
        <v>0</v>
      </c>
      <c r="BP21" s="70">
        <f t="shared" si="75"/>
        <v>2209.77</v>
      </c>
      <c r="BQ21" s="70">
        <f t="shared" si="76"/>
        <v>0</v>
      </c>
      <c r="BR21" s="70">
        <f t="shared" si="77"/>
        <v>0</v>
      </c>
      <c r="BS21" s="70">
        <f t="shared" si="78"/>
        <v>0</v>
      </c>
      <c r="BT21" s="70">
        <f t="shared" si="79"/>
        <v>0</v>
      </c>
      <c r="BU21" s="70">
        <f t="shared" si="80"/>
        <v>2209.77</v>
      </c>
      <c r="BV21" s="70">
        <f t="shared" si="81"/>
        <v>0</v>
      </c>
      <c r="BW21" s="70">
        <f t="shared" si="82"/>
        <v>2209.77</v>
      </c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ht="15.75" customHeight="1">
      <c r="A22" s="55" t="s">
        <v>153</v>
      </c>
      <c r="B22" s="73" t="s">
        <v>139</v>
      </c>
      <c r="C22" s="57" t="s">
        <v>145</v>
      </c>
      <c r="D22" s="93" t="s">
        <v>154</v>
      </c>
      <c r="E22" s="59"/>
      <c r="F22" s="60"/>
      <c r="G22" s="60">
        <f t="shared" si="42"/>
        <v>0</v>
      </c>
      <c r="H22" s="60"/>
      <c r="I22" s="61">
        <f t="shared" si="43"/>
        <v>0</v>
      </c>
      <c r="J22" s="61">
        <f t="shared" si="44"/>
        <v>0</v>
      </c>
      <c r="K22" s="62">
        <v>1383.26</v>
      </c>
      <c r="L22" s="70">
        <v>11526.2</v>
      </c>
      <c r="M22" s="80">
        <v>11526.2</v>
      </c>
      <c r="N22" s="70"/>
      <c r="O22" s="66">
        <f t="shared" ref="O22:Q22" si="107">AA22+AD22+AG22+AJ22+AM22+AP22+AS22+AV22+AY22+BB22+BE22+BH22</f>
        <v>1383.26</v>
      </c>
      <c r="P22" s="66">
        <f t="shared" si="107"/>
        <v>0</v>
      </c>
      <c r="Q22" s="66">
        <f t="shared" si="107"/>
        <v>0</v>
      </c>
      <c r="R22" s="67">
        <f t="shared" ref="R22:T22" si="108">IF(BK22=0,SUM(AA22+AD22+AG22+AJ22+AM22+AP22+AS22+AV22+AY22+BB22+BE22+BH22),BK22)</f>
        <v>1383.26</v>
      </c>
      <c r="S22" s="67">
        <f t="shared" si="108"/>
        <v>0</v>
      </c>
      <c r="T22" s="67">
        <f t="shared" si="108"/>
        <v>0</v>
      </c>
      <c r="U22" s="66">
        <f t="shared" si="47"/>
        <v>0</v>
      </c>
      <c r="V22" s="66">
        <f t="shared" si="48"/>
        <v>0</v>
      </c>
      <c r="W22" s="66">
        <f t="shared" si="49"/>
        <v>0</v>
      </c>
      <c r="X22" s="69">
        <f t="shared" ref="X22:Y22" si="109">IF(O22&gt;0,O22/K22,0)</f>
        <v>1</v>
      </c>
      <c r="Y22" s="69">
        <f t="shared" si="109"/>
        <v>0</v>
      </c>
      <c r="Z22" s="69">
        <f t="shared" si="5"/>
        <v>0</v>
      </c>
      <c r="AA22" s="70"/>
      <c r="AB22" s="70"/>
      <c r="AC22" s="70"/>
      <c r="AD22" s="70"/>
      <c r="AE22" s="71"/>
      <c r="AF22" s="71"/>
      <c r="AG22" s="71"/>
      <c r="AH22" s="71"/>
      <c r="AI22" s="70"/>
      <c r="AJ22" s="70"/>
      <c r="AK22" s="70"/>
      <c r="AL22" s="70"/>
      <c r="AM22" s="70"/>
      <c r="AN22" s="70"/>
      <c r="AO22" s="70"/>
      <c r="AP22" s="62">
        <v>1383.26</v>
      </c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>
        <f t="shared" si="73"/>
        <v>1383.26</v>
      </c>
      <c r="BO22" s="65">
        <f t="shared" si="74"/>
        <v>0</v>
      </c>
      <c r="BP22" s="70">
        <f t="shared" si="75"/>
        <v>1383.26</v>
      </c>
      <c r="BQ22" s="70">
        <f t="shared" si="76"/>
        <v>0</v>
      </c>
      <c r="BR22" s="70">
        <f t="shared" si="77"/>
        <v>0</v>
      </c>
      <c r="BS22" s="70">
        <f t="shared" si="78"/>
        <v>0</v>
      </c>
      <c r="BT22" s="70">
        <f t="shared" si="79"/>
        <v>0</v>
      </c>
      <c r="BU22" s="70">
        <f t="shared" si="80"/>
        <v>1383.26</v>
      </c>
      <c r="BV22" s="70">
        <f t="shared" si="81"/>
        <v>0</v>
      </c>
      <c r="BW22" s="70">
        <f t="shared" si="82"/>
        <v>1383.26</v>
      </c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72"/>
      <c r="B23" s="73" t="s">
        <v>155</v>
      </c>
      <c r="C23" s="57" t="s">
        <v>145</v>
      </c>
      <c r="D23" s="58" t="s">
        <v>156</v>
      </c>
      <c r="E23" s="59"/>
      <c r="F23" s="60"/>
      <c r="G23" s="60">
        <f t="shared" si="42"/>
        <v>0</v>
      </c>
      <c r="H23" s="60"/>
      <c r="I23" s="61">
        <f t="shared" si="43"/>
        <v>0</v>
      </c>
      <c r="J23" s="61">
        <f t="shared" si="44"/>
        <v>0</v>
      </c>
      <c r="K23" s="70"/>
      <c r="L23" s="70">
        <v>238</v>
      </c>
      <c r="M23" s="80">
        <v>238</v>
      </c>
      <c r="N23" s="70"/>
      <c r="O23" s="66">
        <f t="shared" ref="O23:Q23" si="110">AA23+AD23+AG23+AJ23+AM23+AP23+AS23+AV23+AY23+BB23+BE23+BH23</f>
        <v>0</v>
      </c>
      <c r="P23" s="66">
        <f t="shared" si="110"/>
        <v>0</v>
      </c>
      <c r="Q23" s="66">
        <f t="shared" si="110"/>
        <v>0</v>
      </c>
      <c r="R23" s="67">
        <f t="shared" ref="R23:T23" si="111">IF(BK23=0,SUM(AA23+AD23+AG23+AJ23+AM23+AP23+AS23+AV23+AY23+BB23+BE23+BH23),BK23)</f>
        <v>0</v>
      </c>
      <c r="S23" s="67">
        <f t="shared" si="111"/>
        <v>0</v>
      </c>
      <c r="T23" s="67">
        <f t="shared" si="111"/>
        <v>0</v>
      </c>
      <c r="U23" s="66">
        <f t="shared" si="47"/>
        <v>0</v>
      </c>
      <c r="V23" s="66">
        <f t="shared" si="48"/>
        <v>0</v>
      </c>
      <c r="W23" s="66">
        <f t="shared" si="49"/>
        <v>0</v>
      </c>
      <c r="X23" s="69">
        <f t="shared" ref="X23:Y23" si="112">IF(O23&gt;0,O23/K23,0)</f>
        <v>0</v>
      </c>
      <c r="Y23" s="69">
        <f t="shared" si="112"/>
        <v>0</v>
      </c>
      <c r="Z23" s="69">
        <f t="shared" si="5"/>
        <v>0</v>
      </c>
      <c r="AA23" s="70"/>
      <c r="AB23" s="70"/>
      <c r="AC23" s="70"/>
      <c r="AD23" s="70"/>
      <c r="AE23" s="71"/>
      <c r="AF23" s="71"/>
      <c r="AG23" s="71"/>
      <c r="AH23" s="71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>
        <f t="shared" si="73"/>
        <v>0</v>
      </c>
      <c r="BO23" s="65">
        <f t="shared" si="74"/>
        <v>0</v>
      </c>
      <c r="BP23" s="70">
        <f t="shared" si="75"/>
        <v>0</v>
      </c>
      <c r="BQ23" s="70">
        <f t="shared" si="76"/>
        <v>0</v>
      </c>
      <c r="BR23" s="70">
        <f t="shared" si="77"/>
        <v>0</v>
      </c>
      <c r="BS23" s="70">
        <f t="shared" si="78"/>
        <v>0</v>
      </c>
      <c r="BT23" s="70">
        <f t="shared" si="79"/>
        <v>0</v>
      </c>
      <c r="BU23" s="70">
        <f t="shared" si="80"/>
        <v>0</v>
      </c>
      <c r="BV23" s="70">
        <f t="shared" si="81"/>
        <v>0</v>
      </c>
      <c r="BW23" s="70">
        <f t="shared" si="82"/>
        <v>0</v>
      </c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>
      <c r="A24" s="72"/>
      <c r="B24" s="73" t="s">
        <v>157</v>
      </c>
      <c r="C24" s="57" t="s">
        <v>145</v>
      </c>
      <c r="D24" s="58" t="s">
        <v>158</v>
      </c>
      <c r="E24" s="59"/>
      <c r="F24" s="60"/>
      <c r="G24" s="60">
        <f t="shared" si="42"/>
        <v>0</v>
      </c>
      <c r="H24" s="60"/>
      <c r="I24" s="61">
        <f t="shared" si="43"/>
        <v>0</v>
      </c>
      <c r="J24" s="61">
        <f t="shared" si="44"/>
        <v>0</v>
      </c>
      <c r="K24" s="70"/>
      <c r="L24" s="70">
        <v>105</v>
      </c>
      <c r="M24" s="80">
        <v>105</v>
      </c>
      <c r="N24" s="70"/>
      <c r="O24" s="66">
        <f t="shared" ref="O24:Q24" si="113">AA24+AD24+AG24+AJ24+AM24+AP24+AS24+AV24+AY24+BB24+BE24+BH24</f>
        <v>0</v>
      </c>
      <c r="P24" s="66">
        <f t="shared" si="113"/>
        <v>0</v>
      </c>
      <c r="Q24" s="66">
        <f t="shared" si="113"/>
        <v>0</v>
      </c>
      <c r="R24" s="67">
        <f t="shared" ref="R24:T24" si="114">IF(BK24=0,SUM(AA24+AD24+AG24+AJ24+AM24+AP24+AS24+AV24+AY24+BB24+BE24+BH24),BK24)</f>
        <v>0</v>
      </c>
      <c r="S24" s="67">
        <f t="shared" si="114"/>
        <v>0</v>
      </c>
      <c r="T24" s="67">
        <f t="shared" si="114"/>
        <v>0</v>
      </c>
      <c r="U24" s="66">
        <f t="shared" si="47"/>
        <v>0</v>
      </c>
      <c r="V24" s="66">
        <f t="shared" si="48"/>
        <v>0</v>
      </c>
      <c r="W24" s="66">
        <f t="shared" si="49"/>
        <v>0</v>
      </c>
      <c r="X24" s="69">
        <f t="shared" ref="X24:Y24" si="115">IF(O24&gt;0,O24/K24,0)</f>
        <v>0</v>
      </c>
      <c r="Y24" s="69">
        <f t="shared" si="115"/>
        <v>0</v>
      </c>
      <c r="Z24" s="69">
        <f t="shared" si="5"/>
        <v>0</v>
      </c>
      <c r="AA24" s="70"/>
      <c r="AB24" s="70"/>
      <c r="AC24" s="70"/>
      <c r="AD24" s="70"/>
      <c r="AE24" s="71"/>
      <c r="AF24" s="71"/>
      <c r="AG24" s="71"/>
      <c r="AH24" s="71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>
        <f t="shared" si="73"/>
        <v>0</v>
      </c>
      <c r="BO24" s="65">
        <f t="shared" si="74"/>
        <v>0</v>
      </c>
      <c r="BP24" s="70">
        <f t="shared" si="75"/>
        <v>0</v>
      </c>
      <c r="BQ24" s="70">
        <f t="shared" si="76"/>
        <v>0</v>
      </c>
      <c r="BR24" s="70">
        <f t="shared" si="77"/>
        <v>0</v>
      </c>
      <c r="BS24" s="70">
        <f t="shared" si="78"/>
        <v>0</v>
      </c>
      <c r="BT24" s="70">
        <f t="shared" si="79"/>
        <v>0</v>
      </c>
      <c r="BU24" s="70">
        <f t="shared" si="80"/>
        <v>0</v>
      </c>
      <c r="BV24" s="70">
        <f t="shared" si="81"/>
        <v>0</v>
      </c>
      <c r="BW24" s="70">
        <f t="shared" si="82"/>
        <v>0</v>
      </c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72"/>
      <c r="B25" s="73" t="s">
        <v>159</v>
      </c>
      <c r="C25" s="57" t="s">
        <v>145</v>
      </c>
      <c r="D25" s="58" t="s">
        <v>160</v>
      </c>
      <c r="E25" s="59"/>
      <c r="F25" s="60"/>
      <c r="G25" s="60">
        <f t="shared" si="42"/>
        <v>0</v>
      </c>
      <c r="H25" s="60"/>
      <c r="I25" s="61">
        <f t="shared" si="43"/>
        <v>0</v>
      </c>
      <c r="J25" s="61">
        <f t="shared" si="44"/>
        <v>0</v>
      </c>
      <c r="K25" s="70"/>
      <c r="L25" s="70">
        <v>2298</v>
      </c>
      <c r="M25" s="80">
        <v>2298</v>
      </c>
      <c r="N25" s="70"/>
      <c r="O25" s="66">
        <f t="shared" ref="O25:Q25" si="116">AA25+AD25+AG25+AJ25+AM25+AP25+AS25+AV25+AY25+BB25+BE25+BH25</f>
        <v>0</v>
      </c>
      <c r="P25" s="66">
        <f t="shared" si="116"/>
        <v>0</v>
      </c>
      <c r="Q25" s="66">
        <f t="shared" si="116"/>
        <v>0</v>
      </c>
      <c r="R25" s="67">
        <f t="shared" ref="R25:T25" si="117">IF(BK25=0,SUM(AA25+AD25+AG25+AJ25+AM25+AP25+AS25+AV25+AY25+BB25+BE25+BH25),BK25)</f>
        <v>0</v>
      </c>
      <c r="S25" s="67">
        <f t="shared" si="117"/>
        <v>0</v>
      </c>
      <c r="T25" s="67">
        <f t="shared" si="117"/>
        <v>0</v>
      </c>
      <c r="U25" s="66">
        <f t="shared" si="47"/>
        <v>0</v>
      </c>
      <c r="V25" s="66">
        <f t="shared" si="48"/>
        <v>0</v>
      </c>
      <c r="W25" s="66">
        <f t="shared" si="49"/>
        <v>0</v>
      </c>
      <c r="X25" s="69">
        <f t="shared" ref="X25:Y25" si="118">IF(O25&gt;0,O25/K25,0)</f>
        <v>0</v>
      </c>
      <c r="Y25" s="69">
        <f t="shared" si="118"/>
        <v>0</v>
      </c>
      <c r="Z25" s="69">
        <f t="shared" si="5"/>
        <v>0</v>
      </c>
      <c r="AA25" s="70"/>
      <c r="AB25" s="70"/>
      <c r="AC25" s="70"/>
      <c r="AD25" s="70"/>
      <c r="AE25" s="71"/>
      <c r="AF25" s="71"/>
      <c r="AG25" s="71"/>
      <c r="AH25" s="71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>
        <f t="shared" si="73"/>
        <v>0</v>
      </c>
      <c r="BO25" s="65">
        <f t="shared" si="74"/>
        <v>0</v>
      </c>
      <c r="BP25" s="70">
        <f t="shared" si="75"/>
        <v>0</v>
      </c>
      <c r="BQ25" s="70">
        <f t="shared" si="76"/>
        <v>0</v>
      </c>
      <c r="BR25" s="70">
        <f t="shared" si="77"/>
        <v>0</v>
      </c>
      <c r="BS25" s="70">
        <f t="shared" si="78"/>
        <v>0</v>
      </c>
      <c r="BT25" s="70">
        <f t="shared" si="79"/>
        <v>0</v>
      </c>
      <c r="BU25" s="70">
        <f t="shared" si="80"/>
        <v>0</v>
      </c>
      <c r="BV25" s="70">
        <f t="shared" si="81"/>
        <v>0</v>
      </c>
      <c r="BW25" s="70">
        <f t="shared" si="82"/>
        <v>0</v>
      </c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72"/>
      <c r="B26" s="73" t="s">
        <v>161</v>
      </c>
      <c r="C26" s="57" t="s">
        <v>145</v>
      </c>
      <c r="D26" s="58" t="s">
        <v>162</v>
      </c>
      <c r="E26" s="59"/>
      <c r="F26" s="60"/>
      <c r="G26" s="60">
        <f t="shared" si="42"/>
        <v>0</v>
      </c>
      <c r="H26" s="60"/>
      <c r="I26" s="61">
        <f t="shared" si="43"/>
        <v>0</v>
      </c>
      <c r="J26" s="61">
        <f t="shared" si="44"/>
        <v>0</v>
      </c>
      <c r="K26" s="70"/>
      <c r="L26" s="70">
        <v>5000</v>
      </c>
      <c r="M26" s="80">
        <v>5000</v>
      </c>
      <c r="N26" s="70"/>
      <c r="O26" s="66">
        <f t="shared" ref="O26:Q26" si="119">AA26+AD26+AG26+AJ26+AM26+AP26+AS26+AV26+AY26+BB26+BE26+BH26</f>
        <v>0</v>
      </c>
      <c r="P26" s="66">
        <f t="shared" si="119"/>
        <v>0</v>
      </c>
      <c r="Q26" s="66">
        <f t="shared" si="119"/>
        <v>0</v>
      </c>
      <c r="R26" s="67">
        <f t="shared" ref="R26:T26" si="120">IF(BK26=0,SUM(AA26+AD26+AG26+AJ26+AM26+AP26+AS26+AV26+AY26+BB26+BE26+BH26),BK26)</f>
        <v>0</v>
      </c>
      <c r="S26" s="67">
        <f t="shared" si="120"/>
        <v>0</v>
      </c>
      <c r="T26" s="67">
        <f t="shared" si="120"/>
        <v>0</v>
      </c>
      <c r="U26" s="66">
        <f t="shared" si="47"/>
        <v>0</v>
      </c>
      <c r="V26" s="66">
        <f t="shared" si="48"/>
        <v>0</v>
      </c>
      <c r="W26" s="66">
        <f t="shared" si="49"/>
        <v>0</v>
      </c>
      <c r="X26" s="69">
        <f t="shared" ref="X26:Y26" si="121">IF(O26&gt;0,O26/K26,0)</f>
        <v>0</v>
      </c>
      <c r="Y26" s="69">
        <f t="shared" si="121"/>
        <v>0</v>
      </c>
      <c r="Z26" s="69">
        <f t="shared" si="5"/>
        <v>0</v>
      </c>
      <c r="AA26" s="70"/>
      <c r="AB26" s="70"/>
      <c r="AC26" s="70"/>
      <c r="AD26" s="70"/>
      <c r="AE26" s="71"/>
      <c r="AF26" s="71"/>
      <c r="AG26" s="71"/>
      <c r="AH26" s="71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>
        <f t="shared" si="73"/>
        <v>0</v>
      </c>
      <c r="BO26" s="65">
        <f t="shared" si="74"/>
        <v>0</v>
      </c>
      <c r="BP26" s="70">
        <f t="shared" si="75"/>
        <v>0</v>
      </c>
      <c r="BQ26" s="70">
        <f t="shared" si="76"/>
        <v>0</v>
      </c>
      <c r="BR26" s="70">
        <f t="shared" si="77"/>
        <v>0</v>
      </c>
      <c r="BS26" s="70">
        <f t="shared" si="78"/>
        <v>0</v>
      </c>
      <c r="BT26" s="70">
        <f t="shared" si="79"/>
        <v>0</v>
      </c>
      <c r="BU26" s="70">
        <f t="shared" si="80"/>
        <v>0</v>
      </c>
      <c r="BV26" s="70">
        <f t="shared" si="81"/>
        <v>0</v>
      </c>
      <c r="BW26" s="70">
        <f t="shared" si="82"/>
        <v>0</v>
      </c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72"/>
      <c r="B27" s="73" t="s">
        <v>163</v>
      </c>
      <c r="C27" s="57" t="s">
        <v>145</v>
      </c>
      <c r="D27" s="58" t="s">
        <v>156</v>
      </c>
      <c r="E27" s="59"/>
      <c r="F27" s="60"/>
      <c r="G27" s="60">
        <f t="shared" si="42"/>
        <v>0</v>
      </c>
      <c r="H27" s="60"/>
      <c r="I27" s="61">
        <f t="shared" si="43"/>
        <v>0</v>
      </c>
      <c r="J27" s="61">
        <f t="shared" si="44"/>
        <v>0</v>
      </c>
      <c r="K27" s="70"/>
      <c r="L27" s="70">
        <v>1150</v>
      </c>
      <c r="M27" s="80">
        <v>1150</v>
      </c>
      <c r="N27" s="70"/>
      <c r="O27" s="66">
        <f t="shared" ref="O27:Q27" si="122">AA27+AD27+AG27+AJ27+AM27+AP27+AS27+AV27+AY27+BB27+BE27+BH27</f>
        <v>0</v>
      </c>
      <c r="P27" s="66">
        <f t="shared" si="122"/>
        <v>0</v>
      </c>
      <c r="Q27" s="66">
        <f t="shared" si="122"/>
        <v>0</v>
      </c>
      <c r="R27" s="67">
        <f t="shared" ref="R27:T27" si="123">IF(BK27=0,SUM(AA27+AD27+AG27+AJ27+AM27+AP27+AS27+AV27+AY27+BB27+BE27+BH27),BK27)</f>
        <v>0</v>
      </c>
      <c r="S27" s="67">
        <f t="shared" si="123"/>
        <v>0</v>
      </c>
      <c r="T27" s="67">
        <f t="shared" si="123"/>
        <v>0</v>
      </c>
      <c r="U27" s="66">
        <f t="shared" si="47"/>
        <v>0</v>
      </c>
      <c r="V27" s="66">
        <f t="shared" si="48"/>
        <v>0</v>
      </c>
      <c r="W27" s="66">
        <f t="shared" si="49"/>
        <v>0</v>
      </c>
      <c r="X27" s="69">
        <f t="shared" ref="X27:Y27" si="124">IF(O27&gt;0,O27/K27,0)</f>
        <v>0</v>
      </c>
      <c r="Y27" s="69">
        <f t="shared" si="124"/>
        <v>0</v>
      </c>
      <c r="Z27" s="69">
        <f t="shared" si="5"/>
        <v>0</v>
      </c>
      <c r="AA27" s="70"/>
      <c r="AB27" s="70"/>
      <c r="AC27" s="70"/>
      <c r="AD27" s="70"/>
      <c r="AE27" s="71"/>
      <c r="AF27" s="71"/>
      <c r="AG27" s="71"/>
      <c r="AH27" s="71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>
        <f t="shared" si="73"/>
        <v>0</v>
      </c>
      <c r="BO27" s="65">
        <f t="shared" si="74"/>
        <v>0</v>
      </c>
      <c r="BP27" s="70">
        <f t="shared" si="75"/>
        <v>0</v>
      </c>
      <c r="BQ27" s="70">
        <f t="shared" si="76"/>
        <v>0</v>
      </c>
      <c r="BR27" s="70">
        <f t="shared" si="77"/>
        <v>0</v>
      </c>
      <c r="BS27" s="70">
        <f t="shared" si="78"/>
        <v>0</v>
      </c>
      <c r="BT27" s="70">
        <f t="shared" si="79"/>
        <v>0</v>
      </c>
      <c r="BU27" s="70">
        <f t="shared" si="80"/>
        <v>0</v>
      </c>
      <c r="BV27" s="70">
        <f t="shared" si="81"/>
        <v>0</v>
      </c>
      <c r="BW27" s="70">
        <f t="shared" si="82"/>
        <v>0</v>
      </c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customHeight="1">
      <c r="A28" s="72"/>
      <c r="B28" s="73" t="s">
        <v>164</v>
      </c>
      <c r="C28" s="57" t="s">
        <v>165</v>
      </c>
      <c r="D28" s="93" t="s">
        <v>166</v>
      </c>
      <c r="E28" s="59">
        <v>5000</v>
      </c>
      <c r="F28" s="60"/>
      <c r="G28" s="60">
        <f t="shared" si="42"/>
        <v>5000</v>
      </c>
      <c r="H28" s="60"/>
      <c r="I28" s="61">
        <f t="shared" si="43"/>
        <v>0</v>
      </c>
      <c r="J28" s="61">
        <f t="shared" si="44"/>
        <v>0</v>
      </c>
      <c r="K28" s="70"/>
      <c r="L28" s="70">
        <v>239.6</v>
      </c>
      <c r="M28" s="80">
        <v>239.6</v>
      </c>
      <c r="N28" s="70"/>
      <c r="O28" s="66">
        <f t="shared" ref="O28:Q28" si="125">AA28+AD28+AG28+AJ28+AM28+AP28+AS28+AV28+AY28+BB28+BE28+BH28</f>
        <v>0</v>
      </c>
      <c r="P28" s="66">
        <f t="shared" si="125"/>
        <v>0</v>
      </c>
      <c r="Q28" s="66">
        <f t="shared" si="125"/>
        <v>0</v>
      </c>
      <c r="R28" s="67">
        <f t="shared" ref="R28:T28" si="126">IF(BK28=0,SUM(AA28+AD28+AG28+AJ28+AM28+AP28+AS28+AV28+AY28+BB28+BE28+BH28),BK28)</f>
        <v>0</v>
      </c>
      <c r="S28" s="67">
        <f t="shared" si="126"/>
        <v>0</v>
      </c>
      <c r="T28" s="67">
        <f t="shared" si="126"/>
        <v>0</v>
      </c>
      <c r="U28" s="66">
        <f t="shared" si="47"/>
        <v>0</v>
      </c>
      <c r="V28" s="66">
        <f t="shared" si="48"/>
        <v>0</v>
      </c>
      <c r="W28" s="66">
        <f t="shared" si="49"/>
        <v>0</v>
      </c>
      <c r="X28" s="69">
        <f t="shared" ref="X28:Y28" si="127">IF(O28&gt;0,O28/K28,0)</f>
        <v>0</v>
      </c>
      <c r="Y28" s="69">
        <f t="shared" si="127"/>
        <v>0</v>
      </c>
      <c r="Z28" s="69">
        <f t="shared" si="5"/>
        <v>0</v>
      </c>
      <c r="AA28" s="70"/>
      <c r="AB28" s="70"/>
      <c r="AC28" s="70"/>
      <c r="AD28" s="70"/>
      <c r="AE28" s="71"/>
      <c r="AF28" s="71"/>
      <c r="AG28" s="71"/>
      <c r="AH28" s="71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>
        <f t="shared" si="73"/>
        <v>0</v>
      </c>
      <c r="BO28" s="65">
        <f t="shared" si="74"/>
        <v>0</v>
      </c>
      <c r="BP28" s="70">
        <f t="shared" si="75"/>
        <v>0</v>
      </c>
      <c r="BQ28" s="70">
        <f t="shared" si="76"/>
        <v>0</v>
      </c>
      <c r="BR28" s="70">
        <f t="shared" si="77"/>
        <v>0</v>
      </c>
      <c r="BS28" s="70">
        <f t="shared" si="78"/>
        <v>0</v>
      </c>
      <c r="BT28" s="70">
        <f t="shared" si="79"/>
        <v>0</v>
      </c>
      <c r="BU28" s="70">
        <f t="shared" si="80"/>
        <v>0</v>
      </c>
      <c r="BV28" s="70">
        <f t="shared" si="81"/>
        <v>0</v>
      </c>
      <c r="BW28" s="70">
        <f t="shared" si="82"/>
        <v>0</v>
      </c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ht="15.75" customHeight="1">
      <c r="A29" s="55" t="s">
        <v>167</v>
      </c>
      <c r="B29" s="73" t="s">
        <v>148</v>
      </c>
      <c r="C29" s="57" t="s">
        <v>168</v>
      </c>
      <c r="D29" s="93" t="s">
        <v>169</v>
      </c>
      <c r="E29" s="94">
        <v>60000</v>
      </c>
      <c r="F29" s="60"/>
      <c r="G29" s="60">
        <f t="shared" si="42"/>
        <v>60000</v>
      </c>
      <c r="H29" s="60"/>
      <c r="I29" s="61">
        <f t="shared" si="43"/>
        <v>2.1588333333333331E-2</v>
      </c>
      <c r="J29" s="61">
        <f t="shared" si="44"/>
        <v>2.1588333333333331E-2</v>
      </c>
      <c r="K29" s="62">
        <v>1295.3</v>
      </c>
      <c r="L29" s="70">
        <v>3549.08</v>
      </c>
      <c r="M29" s="80">
        <v>3549.08</v>
      </c>
      <c r="N29" s="70"/>
      <c r="O29" s="66">
        <f t="shared" ref="O29:Q29" si="128">AA29+AD29+AG29+AJ29+AM29+AP29+AS29+AV29+AY29+BB29+BE29+BH29</f>
        <v>1295.3</v>
      </c>
      <c r="P29" s="66">
        <f t="shared" si="128"/>
        <v>0</v>
      </c>
      <c r="Q29" s="66">
        <f t="shared" si="128"/>
        <v>0</v>
      </c>
      <c r="R29" s="67">
        <f t="shared" ref="R29:T29" si="129">IF(BK29=0,SUM(AA29+AD29+AG29+AJ29+AM29+AP29+AS29+AV29+AY29+BB29+BE29+BH29),BK29)</f>
        <v>1295.3</v>
      </c>
      <c r="S29" s="67">
        <f t="shared" si="129"/>
        <v>0</v>
      </c>
      <c r="T29" s="67">
        <f t="shared" si="129"/>
        <v>0</v>
      </c>
      <c r="U29" s="66">
        <f t="shared" si="47"/>
        <v>0</v>
      </c>
      <c r="V29" s="66">
        <f t="shared" si="48"/>
        <v>0</v>
      </c>
      <c r="W29" s="66">
        <f t="shared" si="49"/>
        <v>0</v>
      </c>
      <c r="X29" s="69">
        <f t="shared" ref="X29:Y29" si="130">IF(O29&gt;0,O29/K29,0)</f>
        <v>1</v>
      </c>
      <c r="Y29" s="69">
        <f t="shared" si="130"/>
        <v>0</v>
      </c>
      <c r="Z29" s="69">
        <f t="shared" si="5"/>
        <v>0</v>
      </c>
      <c r="AA29" s="70"/>
      <c r="AB29" s="70"/>
      <c r="AC29" s="70"/>
      <c r="AD29" s="70"/>
      <c r="AE29" s="71"/>
      <c r="AF29" s="71"/>
      <c r="AG29" s="71"/>
      <c r="AH29" s="71"/>
      <c r="AI29" s="70"/>
      <c r="AJ29" s="62">
        <v>1295.3</v>
      </c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>
        <f t="shared" si="73"/>
        <v>1295.3</v>
      </c>
      <c r="BO29" s="65">
        <f t="shared" si="74"/>
        <v>0</v>
      </c>
      <c r="BP29" s="70">
        <f t="shared" si="75"/>
        <v>1295.3</v>
      </c>
      <c r="BQ29" s="70">
        <f t="shared" si="76"/>
        <v>0</v>
      </c>
      <c r="BR29" s="70">
        <f t="shared" si="77"/>
        <v>0</v>
      </c>
      <c r="BS29" s="70">
        <f t="shared" si="78"/>
        <v>0</v>
      </c>
      <c r="BT29" s="70">
        <f t="shared" si="79"/>
        <v>0</v>
      </c>
      <c r="BU29" s="70">
        <f t="shared" si="80"/>
        <v>1295.3</v>
      </c>
      <c r="BV29" s="70">
        <f t="shared" si="81"/>
        <v>0</v>
      </c>
      <c r="BW29" s="70">
        <f t="shared" si="82"/>
        <v>1295.3</v>
      </c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ht="15.75" customHeight="1">
      <c r="A30" s="55" t="s">
        <v>170</v>
      </c>
      <c r="B30" s="73"/>
      <c r="C30" s="57" t="s">
        <v>168</v>
      </c>
      <c r="D30" s="93" t="s">
        <v>171</v>
      </c>
      <c r="E30" s="59"/>
      <c r="F30" s="60"/>
      <c r="G30" s="60">
        <f t="shared" si="42"/>
        <v>0</v>
      </c>
      <c r="H30" s="60"/>
      <c r="I30" s="61">
        <f t="shared" si="43"/>
        <v>0</v>
      </c>
      <c r="J30" s="61">
        <f t="shared" si="44"/>
        <v>0</v>
      </c>
      <c r="K30" s="62">
        <v>1810.4</v>
      </c>
      <c r="L30" s="70"/>
      <c r="M30" s="63"/>
      <c r="N30" s="70"/>
      <c r="O30" s="66">
        <f t="shared" ref="O30:Q30" si="131">AA30+AD30+AG30+AJ30+AM30+AP30+AS30+AV30+AY30+BB30+BE30+BH30</f>
        <v>1810.4</v>
      </c>
      <c r="P30" s="66">
        <f t="shared" si="131"/>
        <v>0</v>
      </c>
      <c r="Q30" s="66">
        <f t="shared" si="131"/>
        <v>0</v>
      </c>
      <c r="R30" s="67">
        <f t="shared" ref="R30:T30" si="132">IF(BK30=0,SUM(AA30+AD30+AG30+AJ30+AM30+AP30+AS30+AV30+AY30+BB30+BE30+BH30),BK30)</f>
        <v>1810.4</v>
      </c>
      <c r="S30" s="67">
        <f t="shared" si="132"/>
        <v>0</v>
      </c>
      <c r="T30" s="67">
        <f t="shared" si="132"/>
        <v>0</v>
      </c>
      <c r="U30" s="66">
        <f t="shared" si="47"/>
        <v>0</v>
      </c>
      <c r="V30" s="66">
        <f t="shared" si="48"/>
        <v>0</v>
      </c>
      <c r="W30" s="66">
        <f t="shared" si="49"/>
        <v>0</v>
      </c>
      <c r="X30" s="69">
        <f t="shared" ref="X30:Y30" si="133">IF(O30&gt;0,O30/K30,0)</f>
        <v>1</v>
      </c>
      <c r="Y30" s="69">
        <f t="shared" si="133"/>
        <v>0</v>
      </c>
      <c r="Z30" s="69">
        <f t="shared" si="5"/>
        <v>0</v>
      </c>
      <c r="AA30" s="70"/>
      <c r="AB30" s="70"/>
      <c r="AC30" s="70"/>
      <c r="AD30" s="70"/>
      <c r="AE30" s="71"/>
      <c r="AF30" s="71"/>
      <c r="AG30" s="95">
        <v>1810.4</v>
      </c>
      <c r="AH30" s="71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>
        <f t="shared" si="73"/>
        <v>1810.4</v>
      </c>
      <c r="BO30" s="65">
        <f t="shared" si="74"/>
        <v>0</v>
      </c>
      <c r="BP30" s="70">
        <f t="shared" si="75"/>
        <v>1810.4</v>
      </c>
      <c r="BQ30" s="70">
        <f t="shared" si="76"/>
        <v>0</v>
      </c>
      <c r="BR30" s="70">
        <f t="shared" si="77"/>
        <v>0</v>
      </c>
      <c r="BS30" s="70">
        <f t="shared" si="78"/>
        <v>0</v>
      </c>
      <c r="BT30" s="70">
        <f t="shared" si="79"/>
        <v>0</v>
      </c>
      <c r="BU30" s="70">
        <f t="shared" si="80"/>
        <v>1810.4</v>
      </c>
      <c r="BV30" s="70">
        <f t="shared" si="81"/>
        <v>0</v>
      </c>
      <c r="BW30" s="70">
        <f t="shared" si="82"/>
        <v>1810.4</v>
      </c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ht="15.75" customHeight="1">
      <c r="A31" s="55" t="s">
        <v>172</v>
      </c>
      <c r="B31" s="73"/>
      <c r="C31" s="57" t="s">
        <v>168</v>
      </c>
      <c r="D31" s="93" t="s">
        <v>173</v>
      </c>
      <c r="E31" s="59"/>
      <c r="F31" s="60"/>
      <c r="G31" s="60">
        <f t="shared" si="42"/>
        <v>0</v>
      </c>
      <c r="H31" s="60"/>
      <c r="I31" s="61">
        <f t="shared" si="43"/>
        <v>0</v>
      </c>
      <c r="J31" s="61">
        <f t="shared" si="44"/>
        <v>0</v>
      </c>
      <c r="K31" s="62">
        <v>3899.7</v>
      </c>
      <c r="L31" s="70"/>
      <c r="M31" s="63"/>
      <c r="N31" s="70"/>
      <c r="O31" s="66">
        <f t="shared" ref="O31:Q31" si="134">AA31+AD31+AG31+AJ31+AM31+AP31+AS31+AV31+AY31+BB31+BE31+BH31</f>
        <v>3899.7</v>
      </c>
      <c r="P31" s="66">
        <f t="shared" si="134"/>
        <v>0</v>
      </c>
      <c r="Q31" s="66">
        <f t="shared" si="134"/>
        <v>0</v>
      </c>
      <c r="R31" s="67">
        <f t="shared" ref="R31:T31" si="135">IF(BK31=0,SUM(AA31+AD31+AG31+AJ31+AM31+AP31+AS31+AV31+AY31+BB31+BE31+BH31),BK31)</f>
        <v>3899.7</v>
      </c>
      <c r="S31" s="67">
        <f t="shared" si="135"/>
        <v>0</v>
      </c>
      <c r="T31" s="67">
        <f t="shared" si="135"/>
        <v>0</v>
      </c>
      <c r="U31" s="66">
        <f t="shared" si="47"/>
        <v>0</v>
      </c>
      <c r="V31" s="66">
        <f t="shared" si="48"/>
        <v>0</v>
      </c>
      <c r="W31" s="66">
        <f t="shared" si="49"/>
        <v>0</v>
      </c>
      <c r="X31" s="69">
        <f t="shared" ref="X31:Y31" si="136">IF(O31&gt;0,O31/K31,0)</f>
        <v>1</v>
      </c>
      <c r="Y31" s="69">
        <f t="shared" si="136"/>
        <v>0</v>
      </c>
      <c r="Z31" s="69">
        <f t="shared" si="5"/>
        <v>0</v>
      </c>
      <c r="AA31" s="70"/>
      <c r="AB31" s="70"/>
      <c r="AC31" s="70"/>
      <c r="AD31" s="70"/>
      <c r="AE31" s="71"/>
      <c r="AF31" s="71"/>
      <c r="AG31" s="71"/>
      <c r="AH31" s="71"/>
      <c r="AI31" s="70"/>
      <c r="AJ31" s="70"/>
      <c r="AK31" s="70"/>
      <c r="AL31" s="70"/>
      <c r="AM31" s="70"/>
      <c r="AN31" s="70"/>
      <c r="AO31" s="70"/>
      <c r="AP31" s="70">
        <f>3889.7+10</f>
        <v>3899.7</v>
      </c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>
        <f t="shared" si="73"/>
        <v>3899.7</v>
      </c>
      <c r="BO31" s="65">
        <f t="shared" si="74"/>
        <v>0</v>
      </c>
      <c r="BP31" s="70">
        <f t="shared" si="75"/>
        <v>3899.7</v>
      </c>
      <c r="BQ31" s="70">
        <f t="shared" si="76"/>
        <v>0</v>
      </c>
      <c r="BR31" s="70">
        <f t="shared" si="77"/>
        <v>0</v>
      </c>
      <c r="BS31" s="70">
        <f t="shared" si="78"/>
        <v>0</v>
      </c>
      <c r="BT31" s="70">
        <f t="shared" si="79"/>
        <v>0</v>
      </c>
      <c r="BU31" s="70">
        <f t="shared" si="80"/>
        <v>3899.7</v>
      </c>
      <c r="BV31" s="70">
        <f t="shared" si="81"/>
        <v>0</v>
      </c>
      <c r="BW31" s="70">
        <f t="shared" si="82"/>
        <v>3899.7</v>
      </c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ht="15.75" customHeight="1">
      <c r="A32" s="55" t="s">
        <v>174</v>
      </c>
      <c r="B32" s="73"/>
      <c r="C32" s="57" t="s">
        <v>168</v>
      </c>
      <c r="D32" s="93" t="s">
        <v>175</v>
      </c>
      <c r="E32" s="59"/>
      <c r="F32" s="60"/>
      <c r="G32" s="60">
        <f t="shared" si="42"/>
        <v>0</v>
      </c>
      <c r="H32" s="60"/>
      <c r="I32" s="61">
        <f t="shared" si="43"/>
        <v>0</v>
      </c>
      <c r="J32" s="61">
        <f t="shared" si="44"/>
        <v>0</v>
      </c>
      <c r="K32" s="62">
        <v>1108.5</v>
      </c>
      <c r="L32" s="70"/>
      <c r="M32" s="63"/>
      <c r="N32" s="70"/>
      <c r="O32" s="66">
        <f t="shared" ref="O32:Q32" si="137">AA32+AD32+AG32+AJ32+AM32+AP32+AS32+AV32+AY32+BB32+BE32+BH32</f>
        <v>1108.5</v>
      </c>
      <c r="P32" s="66">
        <f t="shared" si="137"/>
        <v>0</v>
      </c>
      <c r="Q32" s="66">
        <f t="shared" si="137"/>
        <v>0</v>
      </c>
      <c r="R32" s="67">
        <f t="shared" ref="R32:T32" si="138">IF(BK32=0,SUM(AA32+AD32+AG32+AJ32+AM32+AP32+AS32+AV32+AY32+BB32+BE32+BH32),BK32)</f>
        <v>1108.5</v>
      </c>
      <c r="S32" s="67">
        <f t="shared" si="138"/>
        <v>0</v>
      </c>
      <c r="T32" s="67">
        <f t="shared" si="138"/>
        <v>0</v>
      </c>
      <c r="U32" s="66">
        <f t="shared" si="47"/>
        <v>0</v>
      </c>
      <c r="V32" s="66">
        <f t="shared" si="48"/>
        <v>0</v>
      </c>
      <c r="W32" s="66">
        <f t="shared" si="49"/>
        <v>0</v>
      </c>
      <c r="X32" s="69">
        <f t="shared" ref="X32:Y32" si="139">IF(O32&gt;0,O32/K32,0)</f>
        <v>1</v>
      </c>
      <c r="Y32" s="69">
        <f t="shared" si="139"/>
        <v>0</v>
      </c>
      <c r="Z32" s="69">
        <f t="shared" si="5"/>
        <v>0</v>
      </c>
      <c r="AA32" s="70"/>
      <c r="AB32" s="70"/>
      <c r="AC32" s="70"/>
      <c r="AD32" s="70"/>
      <c r="AE32" s="71"/>
      <c r="AF32" s="71"/>
      <c r="AG32" s="71"/>
      <c r="AH32" s="71"/>
      <c r="AI32" s="70"/>
      <c r="AJ32" s="70"/>
      <c r="AK32" s="70"/>
      <c r="AL32" s="70"/>
      <c r="AM32" s="70"/>
      <c r="AN32" s="70"/>
      <c r="AO32" s="70"/>
      <c r="AP32" s="62">
        <v>1108.5</v>
      </c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>
        <f t="shared" si="73"/>
        <v>1108.5</v>
      </c>
      <c r="BO32" s="65">
        <f t="shared" si="74"/>
        <v>0</v>
      </c>
      <c r="BP32" s="70">
        <f t="shared" si="75"/>
        <v>1108.5</v>
      </c>
      <c r="BQ32" s="70">
        <f t="shared" si="76"/>
        <v>0</v>
      </c>
      <c r="BR32" s="70">
        <f t="shared" si="77"/>
        <v>0</v>
      </c>
      <c r="BS32" s="70">
        <f t="shared" si="78"/>
        <v>0</v>
      </c>
      <c r="BT32" s="70">
        <f t="shared" si="79"/>
        <v>0</v>
      </c>
      <c r="BU32" s="70">
        <f t="shared" si="80"/>
        <v>1108.5</v>
      </c>
      <c r="BV32" s="70">
        <f t="shared" si="81"/>
        <v>0</v>
      </c>
      <c r="BW32" s="70">
        <f t="shared" si="82"/>
        <v>1108.5</v>
      </c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15.75" customHeight="1">
      <c r="A33" s="55" t="s">
        <v>176</v>
      </c>
      <c r="B33" s="73"/>
      <c r="C33" s="57" t="s">
        <v>168</v>
      </c>
      <c r="D33" s="93" t="s">
        <v>177</v>
      </c>
      <c r="E33" s="59"/>
      <c r="F33" s="60"/>
      <c r="G33" s="60">
        <f t="shared" si="42"/>
        <v>0</v>
      </c>
      <c r="H33" s="60"/>
      <c r="I33" s="61">
        <f t="shared" si="43"/>
        <v>0</v>
      </c>
      <c r="J33" s="61">
        <f t="shared" si="44"/>
        <v>0</v>
      </c>
      <c r="K33" s="62">
        <v>699.8</v>
      </c>
      <c r="L33" s="70"/>
      <c r="M33" s="70"/>
      <c r="N33" s="70"/>
      <c r="O33" s="66">
        <f t="shared" ref="O33:Q33" si="140">AA33+AD33+AG33+AJ33+AM33+AP33+AS33+AV33+AY33+BB33+BE33+BH33</f>
        <v>699.8</v>
      </c>
      <c r="P33" s="66">
        <f t="shared" si="140"/>
        <v>0</v>
      </c>
      <c r="Q33" s="66">
        <f t="shared" si="140"/>
        <v>0</v>
      </c>
      <c r="R33" s="67">
        <f t="shared" ref="R33:T33" si="141">IF(BK33=0,SUM(AA33+AD33+AG33+AJ33+AM33+AP33+AS33+AV33+AY33+BB33+BE33+BH33),BK33)</f>
        <v>699.8</v>
      </c>
      <c r="S33" s="67">
        <f t="shared" si="141"/>
        <v>0</v>
      </c>
      <c r="T33" s="67">
        <f t="shared" si="141"/>
        <v>0</v>
      </c>
      <c r="U33" s="66">
        <f t="shared" si="47"/>
        <v>0</v>
      </c>
      <c r="V33" s="66">
        <f t="shared" si="48"/>
        <v>0</v>
      </c>
      <c r="W33" s="66">
        <f t="shared" si="49"/>
        <v>0</v>
      </c>
      <c r="X33" s="69">
        <f t="shared" ref="X33:Y33" si="142">IF(O33&gt;0,O33/K33,0)</f>
        <v>1</v>
      </c>
      <c r="Y33" s="69">
        <f t="shared" si="142"/>
        <v>0</v>
      </c>
      <c r="Z33" s="69">
        <f t="shared" si="5"/>
        <v>0</v>
      </c>
      <c r="AA33" s="70"/>
      <c r="AB33" s="70"/>
      <c r="AC33" s="70"/>
      <c r="AD33" s="70"/>
      <c r="AE33" s="71"/>
      <c r="AF33" s="71"/>
      <c r="AG33" s="71"/>
      <c r="AH33" s="71"/>
      <c r="AI33" s="70"/>
      <c r="AJ33" s="62">
        <v>699.8</v>
      </c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>
        <f t="shared" si="73"/>
        <v>699.8</v>
      </c>
      <c r="BO33" s="65">
        <f t="shared" si="74"/>
        <v>0</v>
      </c>
      <c r="BP33" s="70">
        <f t="shared" si="75"/>
        <v>699.8</v>
      </c>
      <c r="BQ33" s="70">
        <f t="shared" si="76"/>
        <v>0</v>
      </c>
      <c r="BR33" s="70">
        <f t="shared" si="77"/>
        <v>0</v>
      </c>
      <c r="BS33" s="70">
        <f t="shared" si="78"/>
        <v>0</v>
      </c>
      <c r="BT33" s="70">
        <f t="shared" si="79"/>
        <v>0</v>
      </c>
      <c r="BU33" s="70">
        <f t="shared" si="80"/>
        <v>699.8</v>
      </c>
      <c r="BV33" s="70">
        <f t="shared" si="81"/>
        <v>0</v>
      </c>
      <c r="BW33" s="70">
        <f t="shared" si="82"/>
        <v>699.8</v>
      </c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ht="15.75" customHeight="1">
      <c r="A34" s="55" t="s">
        <v>178</v>
      </c>
      <c r="B34" s="73"/>
      <c r="C34" s="57" t="s">
        <v>168</v>
      </c>
      <c r="D34" s="93" t="s">
        <v>179</v>
      </c>
      <c r="E34" s="59"/>
      <c r="F34" s="60"/>
      <c r="G34" s="60">
        <f t="shared" si="42"/>
        <v>0</v>
      </c>
      <c r="H34" s="60"/>
      <c r="I34" s="61">
        <f t="shared" si="43"/>
        <v>0</v>
      </c>
      <c r="J34" s="61">
        <f t="shared" si="44"/>
        <v>0</v>
      </c>
      <c r="K34" s="62">
        <v>1843.26</v>
      </c>
      <c r="L34" s="70"/>
      <c r="M34" s="70"/>
      <c r="N34" s="70"/>
      <c r="O34" s="66">
        <f t="shared" ref="O34:Q34" si="143">AA34+AD34+AG34+AJ34+AM34+AP34+AS34+AV34+AY34+BB34+BE34+BH34</f>
        <v>1843.26</v>
      </c>
      <c r="P34" s="66">
        <f t="shared" si="143"/>
        <v>0</v>
      </c>
      <c r="Q34" s="66">
        <f t="shared" si="143"/>
        <v>0</v>
      </c>
      <c r="R34" s="67">
        <f t="shared" ref="R34:T34" si="144">IF(BK34=0,SUM(AA34+AD34+AG34+AJ34+AM34+AP34+AS34+AV34+AY34+BB34+BE34+BH34),BK34)</f>
        <v>1843.26</v>
      </c>
      <c r="S34" s="67">
        <f t="shared" si="144"/>
        <v>0</v>
      </c>
      <c r="T34" s="67">
        <f t="shared" si="144"/>
        <v>0</v>
      </c>
      <c r="U34" s="66">
        <f t="shared" si="47"/>
        <v>0</v>
      </c>
      <c r="V34" s="66">
        <f t="shared" si="48"/>
        <v>0</v>
      </c>
      <c r="W34" s="66">
        <f t="shared" si="49"/>
        <v>0</v>
      </c>
      <c r="X34" s="69">
        <f t="shared" ref="X34:Y34" si="145">IF(O34&gt;0,O34/K34,0)</f>
        <v>1</v>
      </c>
      <c r="Y34" s="69">
        <f t="shared" si="145"/>
        <v>0</v>
      </c>
      <c r="Z34" s="69">
        <f t="shared" si="5"/>
        <v>0</v>
      </c>
      <c r="AA34" s="70"/>
      <c r="AB34" s="70"/>
      <c r="AC34" s="70"/>
      <c r="AD34" s="70"/>
      <c r="AE34" s="71"/>
      <c r="AF34" s="71"/>
      <c r="AG34" s="71"/>
      <c r="AH34" s="71"/>
      <c r="AI34" s="70"/>
      <c r="AJ34" s="70"/>
      <c r="AK34" s="70"/>
      <c r="AL34" s="70"/>
      <c r="AM34" s="70"/>
      <c r="AN34" s="70"/>
      <c r="AO34" s="70"/>
      <c r="AP34" s="62">
        <v>1843.26</v>
      </c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>
        <f t="shared" si="73"/>
        <v>1843.26</v>
      </c>
      <c r="BO34" s="65">
        <f t="shared" si="74"/>
        <v>0</v>
      </c>
      <c r="BP34" s="70">
        <f t="shared" si="75"/>
        <v>1843.26</v>
      </c>
      <c r="BQ34" s="70">
        <f t="shared" si="76"/>
        <v>0</v>
      </c>
      <c r="BR34" s="70">
        <f t="shared" si="77"/>
        <v>0</v>
      </c>
      <c r="BS34" s="70">
        <f t="shared" si="78"/>
        <v>0</v>
      </c>
      <c r="BT34" s="70">
        <f t="shared" si="79"/>
        <v>0</v>
      </c>
      <c r="BU34" s="70">
        <f t="shared" si="80"/>
        <v>1843.26</v>
      </c>
      <c r="BV34" s="70">
        <f t="shared" si="81"/>
        <v>0</v>
      </c>
      <c r="BW34" s="70">
        <f t="shared" si="82"/>
        <v>1843.26</v>
      </c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5.75" customHeight="1">
      <c r="A35" s="55" t="s">
        <v>180</v>
      </c>
      <c r="B35" s="73"/>
      <c r="C35" s="57" t="s">
        <v>168</v>
      </c>
      <c r="D35" s="93" t="s">
        <v>181</v>
      </c>
      <c r="E35" s="59"/>
      <c r="F35" s="60"/>
      <c r="G35" s="60">
        <f t="shared" si="42"/>
        <v>0</v>
      </c>
      <c r="H35" s="60"/>
      <c r="I35" s="61">
        <f t="shared" si="43"/>
        <v>0</v>
      </c>
      <c r="J35" s="61">
        <f t="shared" si="44"/>
        <v>0</v>
      </c>
      <c r="K35" s="62">
        <v>6909</v>
      </c>
      <c r="L35" s="70"/>
      <c r="M35" s="70"/>
      <c r="N35" s="70"/>
      <c r="O35" s="66">
        <f t="shared" ref="O35:Q35" si="146">AA35+AD35+AG35+AJ35+AM35+AP35+AS35+AV35+AY35+BB35+BE35+BH35</f>
        <v>6909</v>
      </c>
      <c r="P35" s="66">
        <f t="shared" si="146"/>
        <v>0</v>
      </c>
      <c r="Q35" s="66">
        <f t="shared" si="146"/>
        <v>0</v>
      </c>
      <c r="R35" s="67">
        <f t="shared" ref="R35:T35" si="147">IF(BK35=0,SUM(AA35+AD35+AG35+AJ35+AM35+AP35+AS35+AV35+AY35+BB35+BE35+BH35),BK35)</f>
        <v>6909</v>
      </c>
      <c r="S35" s="67">
        <f t="shared" si="147"/>
        <v>0</v>
      </c>
      <c r="T35" s="67">
        <f t="shared" si="147"/>
        <v>0</v>
      </c>
      <c r="U35" s="66">
        <f t="shared" si="47"/>
        <v>0</v>
      </c>
      <c r="V35" s="66">
        <f t="shared" si="48"/>
        <v>0</v>
      </c>
      <c r="W35" s="66">
        <f t="shared" si="49"/>
        <v>0</v>
      </c>
      <c r="X35" s="69">
        <f t="shared" ref="X35:Y35" si="148">IF(O35&gt;0,O35/K35,0)</f>
        <v>1</v>
      </c>
      <c r="Y35" s="69">
        <f t="shared" si="148"/>
        <v>0</v>
      </c>
      <c r="Z35" s="69">
        <f t="shared" si="5"/>
        <v>0</v>
      </c>
      <c r="AA35" s="70"/>
      <c r="AB35" s="70"/>
      <c r="AC35" s="70"/>
      <c r="AD35" s="70"/>
      <c r="AE35" s="71"/>
      <c r="AF35" s="71"/>
      <c r="AG35" s="95">
        <v>4410</v>
      </c>
      <c r="AH35" s="71"/>
      <c r="AI35" s="70"/>
      <c r="AJ35" s="62">
        <v>2499</v>
      </c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>
        <f t="shared" si="73"/>
        <v>6909</v>
      </c>
      <c r="BO35" s="65">
        <f t="shared" si="74"/>
        <v>0</v>
      </c>
      <c r="BP35" s="70">
        <f t="shared" si="75"/>
        <v>6909</v>
      </c>
      <c r="BQ35" s="70">
        <f t="shared" si="76"/>
        <v>0</v>
      </c>
      <c r="BR35" s="70">
        <f t="shared" si="77"/>
        <v>0</v>
      </c>
      <c r="BS35" s="70">
        <f t="shared" si="78"/>
        <v>0</v>
      </c>
      <c r="BT35" s="70">
        <f t="shared" si="79"/>
        <v>0</v>
      </c>
      <c r="BU35" s="70">
        <f t="shared" si="80"/>
        <v>6909</v>
      </c>
      <c r="BV35" s="70">
        <f t="shared" si="81"/>
        <v>0</v>
      </c>
      <c r="BW35" s="70">
        <f t="shared" si="82"/>
        <v>6909</v>
      </c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55" t="s">
        <v>182</v>
      </c>
      <c r="B36" s="73"/>
      <c r="C36" s="57" t="s">
        <v>168</v>
      </c>
      <c r="D36" s="93" t="s">
        <v>183</v>
      </c>
      <c r="E36" s="59"/>
      <c r="F36" s="60"/>
      <c r="G36" s="60">
        <f t="shared" si="42"/>
        <v>0</v>
      </c>
      <c r="H36" s="60"/>
      <c r="I36" s="61">
        <f t="shared" si="43"/>
        <v>0</v>
      </c>
      <c r="J36" s="61">
        <f t="shared" si="44"/>
        <v>0</v>
      </c>
      <c r="K36" s="62">
        <v>1483.2</v>
      </c>
      <c r="L36" s="70"/>
      <c r="M36" s="70"/>
      <c r="N36" s="70"/>
      <c r="O36" s="66">
        <f t="shared" ref="O36:Q36" si="149">AA36+AD36+AG36+AJ36+AM36+AP36+AS36+AV36+AY36+BB36+BE36+BH36</f>
        <v>1483.2</v>
      </c>
      <c r="P36" s="66">
        <f t="shared" si="149"/>
        <v>0</v>
      </c>
      <c r="Q36" s="66">
        <f t="shared" si="149"/>
        <v>0</v>
      </c>
      <c r="R36" s="67">
        <f t="shared" ref="R36:T36" si="150">IF(BK36=0,SUM(AA36+AD36+AG36+AJ36+AM36+AP36+AS36+AV36+AY36+BB36+BE36+BH36),BK36)</f>
        <v>1483.2</v>
      </c>
      <c r="S36" s="67">
        <f t="shared" si="150"/>
        <v>0</v>
      </c>
      <c r="T36" s="67">
        <f t="shared" si="150"/>
        <v>0</v>
      </c>
      <c r="U36" s="66">
        <f t="shared" si="47"/>
        <v>0</v>
      </c>
      <c r="V36" s="66">
        <f t="shared" si="48"/>
        <v>0</v>
      </c>
      <c r="W36" s="66">
        <f t="shared" si="49"/>
        <v>0</v>
      </c>
      <c r="X36" s="69">
        <f t="shared" ref="X36:Y36" si="151">IF(O36&gt;0,O36/K36,0)</f>
        <v>1</v>
      </c>
      <c r="Y36" s="69">
        <f t="shared" si="151"/>
        <v>0</v>
      </c>
      <c r="Z36" s="69">
        <f t="shared" si="5"/>
        <v>0</v>
      </c>
      <c r="AA36" s="70"/>
      <c r="AB36" s="70"/>
      <c r="AC36" s="70"/>
      <c r="AD36" s="70"/>
      <c r="AE36" s="71"/>
      <c r="AF36" s="71"/>
      <c r="AG36" s="95">
        <v>1483.2</v>
      </c>
      <c r="AH36" s="71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>
        <f t="shared" si="73"/>
        <v>1483.2</v>
      </c>
      <c r="BO36" s="65">
        <f t="shared" si="74"/>
        <v>0</v>
      </c>
      <c r="BP36" s="70">
        <f t="shared" si="75"/>
        <v>1483.2</v>
      </c>
      <c r="BQ36" s="70">
        <f t="shared" si="76"/>
        <v>0</v>
      </c>
      <c r="BR36" s="70">
        <f t="shared" si="77"/>
        <v>0</v>
      </c>
      <c r="BS36" s="70">
        <f t="shared" si="78"/>
        <v>0</v>
      </c>
      <c r="BT36" s="70">
        <f t="shared" si="79"/>
        <v>0</v>
      </c>
      <c r="BU36" s="70">
        <f t="shared" si="80"/>
        <v>1483.2</v>
      </c>
      <c r="BV36" s="70">
        <f t="shared" si="81"/>
        <v>0</v>
      </c>
      <c r="BW36" s="70">
        <f t="shared" si="82"/>
        <v>1483.2</v>
      </c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55" t="s">
        <v>184</v>
      </c>
      <c r="B37" s="73"/>
      <c r="C37" s="57" t="s">
        <v>168</v>
      </c>
      <c r="D37" s="93" t="s">
        <v>185</v>
      </c>
      <c r="E37" s="59"/>
      <c r="F37" s="60"/>
      <c r="G37" s="60">
        <f t="shared" si="42"/>
        <v>0</v>
      </c>
      <c r="H37" s="60"/>
      <c r="I37" s="61">
        <f t="shared" si="43"/>
        <v>0</v>
      </c>
      <c r="J37" s="61">
        <f t="shared" si="44"/>
        <v>0</v>
      </c>
      <c r="K37" s="62">
        <v>841.74</v>
      </c>
      <c r="L37" s="70"/>
      <c r="M37" s="70"/>
      <c r="N37" s="70"/>
      <c r="O37" s="66">
        <f t="shared" ref="O37:Q37" si="152">AA37+AD37+AG37+AJ37+AM37+AP37+AS37+AV37+AY37+BB37+BE37+BH37</f>
        <v>841.74</v>
      </c>
      <c r="P37" s="66">
        <f t="shared" si="152"/>
        <v>0</v>
      </c>
      <c r="Q37" s="66">
        <f t="shared" si="152"/>
        <v>0</v>
      </c>
      <c r="R37" s="67">
        <f t="shared" ref="R37:T37" si="153">IF(BK37=0,SUM(AA37+AD37+AG37+AJ37+AM37+AP37+AS37+AV37+AY37+BB37+BE37+BH37),BK37)</f>
        <v>841.74</v>
      </c>
      <c r="S37" s="67">
        <f t="shared" si="153"/>
        <v>0</v>
      </c>
      <c r="T37" s="67">
        <f t="shared" si="153"/>
        <v>0</v>
      </c>
      <c r="U37" s="66">
        <f t="shared" si="47"/>
        <v>0</v>
      </c>
      <c r="V37" s="66">
        <f t="shared" si="48"/>
        <v>0</v>
      </c>
      <c r="W37" s="66">
        <f t="shared" si="49"/>
        <v>0</v>
      </c>
      <c r="X37" s="69">
        <f t="shared" ref="X37:Y37" si="154">IF(O37&gt;0,O37/K37,0)</f>
        <v>1</v>
      </c>
      <c r="Y37" s="69">
        <f t="shared" si="154"/>
        <v>0</v>
      </c>
      <c r="Z37" s="69">
        <f t="shared" si="5"/>
        <v>0</v>
      </c>
      <c r="AA37" s="70"/>
      <c r="AB37" s="70"/>
      <c r="AC37" s="70"/>
      <c r="AD37" s="70"/>
      <c r="AE37" s="71"/>
      <c r="AF37" s="71"/>
      <c r="AG37" s="71"/>
      <c r="AH37" s="71"/>
      <c r="AI37" s="70"/>
      <c r="AJ37" s="62">
        <v>841.74</v>
      </c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>
        <f t="shared" si="73"/>
        <v>841.74</v>
      </c>
      <c r="BO37" s="65">
        <f t="shared" si="74"/>
        <v>0</v>
      </c>
      <c r="BP37" s="70">
        <f t="shared" si="75"/>
        <v>841.74</v>
      </c>
      <c r="BQ37" s="70">
        <f t="shared" si="76"/>
        <v>0</v>
      </c>
      <c r="BR37" s="70">
        <f t="shared" si="77"/>
        <v>0</v>
      </c>
      <c r="BS37" s="70">
        <f t="shared" si="78"/>
        <v>0</v>
      </c>
      <c r="BT37" s="70">
        <f t="shared" si="79"/>
        <v>0</v>
      </c>
      <c r="BU37" s="70">
        <f t="shared" si="80"/>
        <v>841.74</v>
      </c>
      <c r="BV37" s="70">
        <f t="shared" si="81"/>
        <v>0</v>
      </c>
      <c r="BW37" s="70">
        <f t="shared" si="82"/>
        <v>841.74</v>
      </c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55" t="s">
        <v>186</v>
      </c>
      <c r="B38" s="73"/>
      <c r="C38" s="57" t="s">
        <v>168</v>
      </c>
      <c r="D38" s="93" t="s">
        <v>187</v>
      </c>
      <c r="E38" s="59"/>
      <c r="F38" s="60"/>
      <c r="G38" s="60">
        <f t="shared" si="42"/>
        <v>0</v>
      </c>
      <c r="H38" s="60"/>
      <c r="I38" s="61">
        <f t="shared" si="43"/>
        <v>0</v>
      </c>
      <c r="J38" s="61">
        <f t="shared" si="44"/>
        <v>0</v>
      </c>
      <c r="K38" s="62">
        <v>132.25</v>
      </c>
      <c r="L38" s="70"/>
      <c r="M38" s="70"/>
      <c r="N38" s="70"/>
      <c r="O38" s="66">
        <f t="shared" ref="O38:Q38" si="155">AA38+AD38+AG38+AJ38+AM38+AP38+AS38+AV38+AY38+BB38+BE38+BH38</f>
        <v>132.25</v>
      </c>
      <c r="P38" s="66">
        <f t="shared" si="155"/>
        <v>0</v>
      </c>
      <c r="Q38" s="66">
        <f t="shared" si="155"/>
        <v>0</v>
      </c>
      <c r="R38" s="67">
        <f t="shared" ref="R38:T38" si="156">IF(BK38=0,SUM(AA38+AD38+AG38+AJ38+AM38+AP38+AS38+AV38+AY38+BB38+BE38+BH38),BK38)</f>
        <v>132.25</v>
      </c>
      <c r="S38" s="67">
        <f t="shared" si="156"/>
        <v>0</v>
      </c>
      <c r="T38" s="67">
        <f t="shared" si="156"/>
        <v>0</v>
      </c>
      <c r="U38" s="66">
        <f t="shared" si="47"/>
        <v>0</v>
      </c>
      <c r="V38" s="66">
        <f t="shared" si="48"/>
        <v>0</v>
      </c>
      <c r="W38" s="66">
        <f t="shared" si="49"/>
        <v>0</v>
      </c>
      <c r="X38" s="69">
        <f t="shared" ref="X38:Y38" si="157">IF(O38&gt;0,O38/K38,0)</f>
        <v>1</v>
      </c>
      <c r="Y38" s="69">
        <f t="shared" si="157"/>
        <v>0</v>
      </c>
      <c r="Z38" s="69">
        <f t="shared" si="5"/>
        <v>0</v>
      </c>
      <c r="AA38" s="70"/>
      <c r="AB38" s="70"/>
      <c r="AC38" s="70"/>
      <c r="AD38" s="70"/>
      <c r="AE38" s="71"/>
      <c r="AF38" s="71"/>
      <c r="AG38" s="71"/>
      <c r="AH38" s="71"/>
      <c r="AI38" s="70"/>
      <c r="AJ38" s="62">
        <v>132.25</v>
      </c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>
        <f t="shared" si="73"/>
        <v>132.25</v>
      </c>
      <c r="BO38" s="65">
        <f t="shared" si="74"/>
        <v>0</v>
      </c>
      <c r="BP38" s="70">
        <f t="shared" si="75"/>
        <v>132.25</v>
      </c>
      <c r="BQ38" s="70">
        <f t="shared" si="76"/>
        <v>0</v>
      </c>
      <c r="BR38" s="70">
        <f t="shared" si="77"/>
        <v>0</v>
      </c>
      <c r="BS38" s="70">
        <f t="shared" si="78"/>
        <v>0</v>
      </c>
      <c r="BT38" s="70">
        <f t="shared" si="79"/>
        <v>0</v>
      </c>
      <c r="BU38" s="70">
        <f t="shared" si="80"/>
        <v>132.25</v>
      </c>
      <c r="BV38" s="70">
        <f t="shared" si="81"/>
        <v>0</v>
      </c>
      <c r="BW38" s="70">
        <f t="shared" si="82"/>
        <v>132.25</v>
      </c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55" t="s">
        <v>188</v>
      </c>
      <c r="B39" s="73"/>
      <c r="C39" s="57" t="s">
        <v>168</v>
      </c>
      <c r="D39" s="93" t="s">
        <v>189</v>
      </c>
      <c r="E39" s="59"/>
      <c r="F39" s="60"/>
      <c r="G39" s="60">
        <f t="shared" si="42"/>
        <v>0</v>
      </c>
      <c r="H39" s="60"/>
      <c r="I39" s="61">
        <f t="shared" si="43"/>
        <v>0</v>
      </c>
      <c r="J39" s="61">
        <f t="shared" si="44"/>
        <v>0</v>
      </c>
      <c r="K39" s="62">
        <v>6884.45</v>
      </c>
      <c r="L39" s="70"/>
      <c r="M39" s="70"/>
      <c r="N39" s="70"/>
      <c r="O39" s="66">
        <f t="shared" ref="O39:Q39" si="158">AA39+AD39+AG39+AJ39+AM39+AP39+AS39+AV39+AY39+BB39+BE39+BH39</f>
        <v>6884.45</v>
      </c>
      <c r="P39" s="66">
        <f t="shared" si="158"/>
        <v>0</v>
      </c>
      <c r="Q39" s="66">
        <f t="shared" si="158"/>
        <v>0</v>
      </c>
      <c r="R39" s="67">
        <f t="shared" ref="R39:T39" si="159">IF(BK39=0,SUM(AA39+AD39+AG39+AJ39+AM39+AP39+AS39+AV39+AY39+BB39+BE39+BH39),BK39)</f>
        <v>6884.45</v>
      </c>
      <c r="S39" s="67">
        <f t="shared" si="159"/>
        <v>0</v>
      </c>
      <c r="T39" s="67">
        <f t="shared" si="159"/>
        <v>0</v>
      </c>
      <c r="U39" s="66">
        <f t="shared" si="47"/>
        <v>0</v>
      </c>
      <c r="V39" s="66">
        <f t="shared" si="48"/>
        <v>0</v>
      </c>
      <c r="W39" s="66">
        <f t="shared" si="49"/>
        <v>0</v>
      </c>
      <c r="X39" s="69">
        <f t="shared" ref="X39:Y39" si="160">IF(O39&gt;0,O39/K39,0)</f>
        <v>1</v>
      </c>
      <c r="Y39" s="69">
        <f t="shared" si="160"/>
        <v>0</v>
      </c>
      <c r="Z39" s="69">
        <f t="shared" si="5"/>
        <v>0</v>
      </c>
      <c r="AA39" s="70"/>
      <c r="AB39" s="70"/>
      <c r="AC39" s="70"/>
      <c r="AD39" s="70"/>
      <c r="AE39" s="71"/>
      <c r="AF39" s="71"/>
      <c r="AG39" s="71"/>
      <c r="AH39" s="71"/>
      <c r="AI39" s="70"/>
      <c r="AJ39" s="70"/>
      <c r="AK39" s="70"/>
      <c r="AL39" s="70"/>
      <c r="AM39" s="62">
        <v>6884.45</v>
      </c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>
        <f t="shared" si="73"/>
        <v>6884.45</v>
      </c>
      <c r="BO39" s="65">
        <f t="shared" si="74"/>
        <v>0</v>
      </c>
      <c r="BP39" s="70">
        <f t="shared" si="75"/>
        <v>6884.45</v>
      </c>
      <c r="BQ39" s="70">
        <f t="shared" si="76"/>
        <v>0</v>
      </c>
      <c r="BR39" s="70">
        <f t="shared" si="77"/>
        <v>0</v>
      </c>
      <c r="BS39" s="70">
        <f t="shared" si="78"/>
        <v>0</v>
      </c>
      <c r="BT39" s="70">
        <f t="shared" si="79"/>
        <v>0</v>
      </c>
      <c r="BU39" s="70">
        <f t="shared" si="80"/>
        <v>6884.45</v>
      </c>
      <c r="BV39" s="70">
        <f t="shared" si="81"/>
        <v>0</v>
      </c>
      <c r="BW39" s="70">
        <f t="shared" si="82"/>
        <v>6884.45</v>
      </c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55" t="s">
        <v>190</v>
      </c>
      <c r="B40" s="73"/>
      <c r="C40" s="96" t="s">
        <v>168</v>
      </c>
      <c r="D40" s="93" t="s">
        <v>191</v>
      </c>
      <c r="E40" s="59"/>
      <c r="F40" s="60"/>
      <c r="G40" s="60">
        <f t="shared" si="42"/>
        <v>0</v>
      </c>
      <c r="H40" s="60"/>
      <c r="I40" s="61">
        <f t="shared" si="43"/>
        <v>0</v>
      </c>
      <c r="J40" s="61">
        <f t="shared" si="44"/>
        <v>0</v>
      </c>
      <c r="K40" s="62">
        <v>494.64</v>
      </c>
      <c r="L40" s="70"/>
      <c r="M40" s="70"/>
      <c r="N40" s="70"/>
      <c r="O40" s="66">
        <f t="shared" ref="O40:Q40" si="161">AA40+AD40+AG40+AJ40+AM40+AP40+AS40+AV40+AY40+BB40+BE40+BH40</f>
        <v>494.64</v>
      </c>
      <c r="P40" s="66">
        <f t="shared" si="161"/>
        <v>0</v>
      </c>
      <c r="Q40" s="66">
        <f t="shared" si="161"/>
        <v>0</v>
      </c>
      <c r="R40" s="67">
        <f t="shared" ref="R40:T40" si="162">IF(BK40=0,SUM(AA40+AD40+AG40+AJ40+AM40+AP40+AS40+AV40+AY40+BB40+BE40+BH40),BK40)</f>
        <v>494.64</v>
      </c>
      <c r="S40" s="67">
        <f t="shared" si="162"/>
        <v>0</v>
      </c>
      <c r="T40" s="67">
        <f t="shared" si="162"/>
        <v>0</v>
      </c>
      <c r="U40" s="66">
        <f t="shared" si="47"/>
        <v>0</v>
      </c>
      <c r="V40" s="66">
        <f t="shared" si="48"/>
        <v>0</v>
      </c>
      <c r="W40" s="66">
        <f t="shared" si="49"/>
        <v>0</v>
      </c>
      <c r="X40" s="69">
        <f t="shared" ref="X40:Y40" si="163">IF(O40&gt;0,O40/K40,0)</f>
        <v>1</v>
      </c>
      <c r="Y40" s="69">
        <f t="shared" si="163"/>
        <v>0</v>
      </c>
      <c r="Z40" s="69">
        <f t="shared" si="5"/>
        <v>0</v>
      </c>
      <c r="AA40" s="70"/>
      <c r="AB40" s="70"/>
      <c r="AC40" s="70"/>
      <c r="AD40" s="70"/>
      <c r="AE40" s="71"/>
      <c r="AF40" s="71"/>
      <c r="AG40" s="95">
        <v>494.64</v>
      </c>
      <c r="AH40" s="71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>
        <f t="shared" si="73"/>
        <v>494.64</v>
      </c>
      <c r="BO40" s="65">
        <f t="shared" si="74"/>
        <v>0</v>
      </c>
      <c r="BP40" s="70">
        <f t="shared" si="75"/>
        <v>494.64</v>
      </c>
      <c r="BQ40" s="70">
        <f t="shared" si="76"/>
        <v>0</v>
      </c>
      <c r="BR40" s="70">
        <f t="shared" si="77"/>
        <v>0</v>
      </c>
      <c r="BS40" s="70">
        <f t="shared" si="78"/>
        <v>0</v>
      </c>
      <c r="BT40" s="70">
        <f t="shared" si="79"/>
        <v>0</v>
      </c>
      <c r="BU40" s="70">
        <f t="shared" si="80"/>
        <v>494.64</v>
      </c>
      <c r="BV40" s="70">
        <f t="shared" si="81"/>
        <v>0</v>
      </c>
      <c r="BW40" s="70">
        <f t="shared" si="82"/>
        <v>494.64</v>
      </c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97" t="s">
        <v>192</v>
      </c>
      <c r="B41" s="98"/>
      <c r="C41" s="99" t="s">
        <v>168</v>
      </c>
      <c r="D41" s="100" t="s">
        <v>193</v>
      </c>
      <c r="E41" s="59"/>
      <c r="F41" s="60"/>
      <c r="G41" s="60">
        <f t="shared" si="42"/>
        <v>0</v>
      </c>
      <c r="H41" s="60"/>
      <c r="I41" s="61">
        <f t="shared" si="43"/>
        <v>0</v>
      </c>
      <c r="J41" s="61">
        <f t="shared" si="44"/>
        <v>0</v>
      </c>
      <c r="K41" s="62">
        <f>17110-17110</f>
        <v>0</v>
      </c>
      <c r="L41" s="70"/>
      <c r="M41" s="70"/>
      <c r="N41" s="70"/>
      <c r="O41" s="66">
        <f t="shared" ref="O41:Q41" si="164">AA41+AD41+AG41+AJ41+AM41+AP41+AS41+AV41+AY41+BB41+BE41+BH41</f>
        <v>0</v>
      </c>
      <c r="P41" s="66">
        <f t="shared" si="164"/>
        <v>0</v>
      </c>
      <c r="Q41" s="66">
        <f t="shared" si="164"/>
        <v>0</v>
      </c>
      <c r="R41" s="67">
        <f t="shared" ref="R41:T41" si="165">IF(BK41=0,SUM(AA41+AD41+AG41+AJ41+AM41+AP41+AS41+AV41+AY41+BB41+BE41+BH41),BK41)</f>
        <v>0</v>
      </c>
      <c r="S41" s="67">
        <f t="shared" si="165"/>
        <v>0</v>
      </c>
      <c r="T41" s="67">
        <f t="shared" si="165"/>
        <v>0</v>
      </c>
      <c r="U41" s="66">
        <f t="shared" si="47"/>
        <v>0</v>
      </c>
      <c r="V41" s="66">
        <f t="shared" si="48"/>
        <v>0</v>
      </c>
      <c r="W41" s="66">
        <f t="shared" si="49"/>
        <v>0</v>
      </c>
      <c r="X41" s="69">
        <f t="shared" ref="X41:Y41" si="166">IF(O41&gt;0,O41/K41,0)</f>
        <v>0</v>
      </c>
      <c r="Y41" s="69">
        <f t="shared" si="166"/>
        <v>0</v>
      </c>
      <c r="Z41" s="69">
        <f t="shared" si="5"/>
        <v>0</v>
      </c>
      <c r="AA41" s="70"/>
      <c r="AB41" s="70"/>
      <c r="AC41" s="70"/>
      <c r="AD41" s="70"/>
      <c r="AE41" s="71"/>
      <c r="AF41" s="71"/>
      <c r="AG41" s="71"/>
      <c r="AH41" s="71"/>
      <c r="AI41" s="70"/>
      <c r="AJ41" s="70"/>
      <c r="AK41" s="70"/>
      <c r="AL41" s="70"/>
      <c r="AM41" s="70">
        <f>17110-17110</f>
        <v>0</v>
      </c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>
        <f t="shared" si="73"/>
        <v>0</v>
      </c>
      <c r="BO41" s="65">
        <f t="shared" si="74"/>
        <v>0</v>
      </c>
      <c r="BP41" s="70">
        <f t="shared" si="75"/>
        <v>0</v>
      </c>
      <c r="BQ41" s="70">
        <f t="shared" si="76"/>
        <v>0</v>
      </c>
      <c r="BR41" s="70">
        <f t="shared" si="77"/>
        <v>0</v>
      </c>
      <c r="BS41" s="70">
        <f t="shared" si="78"/>
        <v>0</v>
      </c>
      <c r="BT41" s="70">
        <f t="shared" si="79"/>
        <v>0</v>
      </c>
      <c r="BU41" s="70">
        <f t="shared" si="80"/>
        <v>0</v>
      </c>
      <c r="BV41" s="70">
        <f t="shared" si="81"/>
        <v>0</v>
      </c>
      <c r="BW41" s="70">
        <f t="shared" si="82"/>
        <v>0</v>
      </c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55" t="s">
        <v>194</v>
      </c>
      <c r="B42" s="73"/>
      <c r="C42" s="96" t="s">
        <v>168</v>
      </c>
      <c r="D42" s="93" t="s">
        <v>195</v>
      </c>
      <c r="E42" s="59"/>
      <c r="F42" s="60"/>
      <c r="G42" s="60">
        <f t="shared" si="42"/>
        <v>0</v>
      </c>
      <c r="H42" s="60"/>
      <c r="I42" s="61">
        <f t="shared" si="43"/>
        <v>0</v>
      </c>
      <c r="J42" s="61">
        <f t="shared" si="44"/>
        <v>0</v>
      </c>
      <c r="K42" s="62">
        <v>7100</v>
      </c>
      <c r="L42" s="70"/>
      <c r="M42" s="70"/>
      <c r="N42" s="70"/>
      <c r="O42" s="66">
        <f t="shared" ref="O42:Q42" si="167">AA42+AD42+AG42+AJ42+AM42+AP42+AS42+AV42+AY42+BB42+BE42+BH42</f>
        <v>0</v>
      </c>
      <c r="P42" s="66">
        <f t="shared" si="167"/>
        <v>0</v>
      </c>
      <c r="Q42" s="66">
        <f t="shared" si="167"/>
        <v>0</v>
      </c>
      <c r="R42" s="67">
        <f t="shared" ref="R42:T42" si="168">IF(BK42=0,SUM(AA42+AD42+AG42+AJ42+AM42+AP42+AS42+AV42+AY42+BB42+BE42+BH42),BK42)</f>
        <v>0</v>
      </c>
      <c r="S42" s="67">
        <f t="shared" si="168"/>
        <v>0</v>
      </c>
      <c r="T42" s="67">
        <f t="shared" si="168"/>
        <v>0</v>
      </c>
      <c r="U42" s="68">
        <f t="shared" si="47"/>
        <v>7100</v>
      </c>
      <c r="V42" s="66">
        <f t="shared" si="48"/>
        <v>0</v>
      </c>
      <c r="W42" s="66">
        <f t="shared" si="49"/>
        <v>0</v>
      </c>
      <c r="X42" s="69">
        <f t="shared" ref="X42:Y42" si="169">IF(O42&gt;0,O42/K42,0)</f>
        <v>0</v>
      </c>
      <c r="Y42" s="69">
        <f t="shared" si="169"/>
        <v>0</v>
      </c>
      <c r="Z42" s="69">
        <f t="shared" si="5"/>
        <v>0</v>
      </c>
      <c r="AA42" s="70"/>
      <c r="AB42" s="70"/>
      <c r="AC42" s="70"/>
      <c r="AD42" s="70"/>
      <c r="AE42" s="71"/>
      <c r="AF42" s="71"/>
      <c r="AG42" s="71"/>
      <c r="AH42" s="71"/>
      <c r="AI42" s="70"/>
      <c r="AJ42" s="70"/>
      <c r="AK42" s="70"/>
      <c r="AL42" s="70"/>
      <c r="AM42" s="62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>
        <f t="shared" si="73"/>
        <v>0</v>
      </c>
      <c r="BO42" s="65">
        <f t="shared" si="74"/>
        <v>0</v>
      </c>
      <c r="BP42" s="70">
        <f t="shared" si="75"/>
        <v>0</v>
      </c>
      <c r="BQ42" s="70">
        <f t="shared" si="76"/>
        <v>7100</v>
      </c>
      <c r="BR42" s="70">
        <f t="shared" si="77"/>
        <v>0</v>
      </c>
      <c r="BS42" s="70">
        <f t="shared" si="78"/>
        <v>7100</v>
      </c>
      <c r="BT42" s="70">
        <f t="shared" si="79"/>
        <v>0</v>
      </c>
      <c r="BU42" s="70">
        <f t="shared" si="80"/>
        <v>0</v>
      </c>
      <c r="BV42" s="70">
        <f t="shared" si="81"/>
        <v>7100</v>
      </c>
      <c r="BW42" s="70">
        <f t="shared" si="82"/>
        <v>0</v>
      </c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55" t="s">
        <v>196</v>
      </c>
      <c r="B43" s="73"/>
      <c r="C43" s="96" t="s">
        <v>168</v>
      </c>
      <c r="D43" s="93" t="s">
        <v>195</v>
      </c>
      <c r="E43" s="59"/>
      <c r="F43" s="60"/>
      <c r="G43" s="60">
        <f t="shared" si="42"/>
        <v>0</v>
      </c>
      <c r="H43" s="60"/>
      <c r="I43" s="61">
        <f t="shared" si="43"/>
        <v>0</v>
      </c>
      <c r="J43" s="61">
        <f t="shared" si="44"/>
        <v>0</v>
      </c>
      <c r="K43" s="62">
        <v>4758</v>
      </c>
      <c r="L43" s="70"/>
      <c r="M43" s="70"/>
      <c r="N43" s="70"/>
      <c r="O43" s="66">
        <f t="shared" ref="O43:Q43" si="170">AA43+AD43+AG43+AJ43+AM43+AP43+AS43+AV43+AY43+BB43+BE43+BH43</f>
        <v>0</v>
      </c>
      <c r="P43" s="66">
        <f t="shared" si="170"/>
        <v>0</v>
      </c>
      <c r="Q43" s="66">
        <f t="shared" si="170"/>
        <v>0</v>
      </c>
      <c r="R43" s="67">
        <f t="shared" ref="R43:T43" si="171">IF(BK43=0,SUM(AA43+AD43+AG43+AJ43+AM43+AP43+AS43+AV43+AY43+BB43+BE43+BH43),BK43)</f>
        <v>0</v>
      </c>
      <c r="S43" s="67">
        <f t="shared" si="171"/>
        <v>0</v>
      </c>
      <c r="T43" s="67">
        <f t="shared" si="171"/>
        <v>0</v>
      </c>
      <c r="U43" s="68">
        <f t="shared" si="47"/>
        <v>4758</v>
      </c>
      <c r="V43" s="66">
        <f t="shared" si="48"/>
        <v>0</v>
      </c>
      <c r="W43" s="66">
        <f t="shared" si="49"/>
        <v>0</v>
      </c>
      <c r="X43" s="69">
        <f t="shared" ref="X43:Y43" si="172">IF(O43&gt;0,O43/K43,0)</f>
        <v>0</v>
      </c>
      <c r="Y43" s="69">
        <f t="shared" si="172"/>
        <v>0</v>
      </c>
      <c r="Z43" s="69">
        <f t="shared" si="5"/>
        <v>0</v>
      </c>
      <c r="AA43" s="70"/>
      <c r="AB43" s="70"/>
      <c r="AC43" s="70"/>
      <c r="AD43" s="70"/>
      <c r="AE43" s="71"/>
      <c r="AF43" s="71"/>
      <c r="AG43" s="71"/>
      <c r="AH43" s="71"/>
      <c r="AI43" s="70"/>
      <c r="AJ43" s="70"/>
      <c r="AK43" s="70"/>
      <c r="AL43" s="70"/>
      <c r="AM43" s="62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>
        <f t="shared" si="73"/>
        <v>0</v>
      </c>
      <c r="BO43" s="65">
        <f t="shared" si="74"/>
        <v>0</v>
      </c>
      <c r="BP43" s="70">
        <f t="shared" si="75"/>
        <v>0</v>
      </c>
      <c r="BQ43" s="70">
        <f t="shared" si="76"/>
        <v>4758</v>
      </c>
      <c r="BR43" s="70">
        <f t="shared" si="77"/>
        <v>0</v>
      </c>
      <c r="BS43" s="70">
        <f t="shared" si="78"/>
        <v>4758</v>
      </c>
      <c r="BT43" s="70">
        <f t="shared" si="79"/>
        <v>0</v>
      </c>
      <c r="BU43" s="70">
        <f t="shared" si="80"/>
        <v>0</v>
      </c>
      <c r="BV43" s="70">
        <f t="shared" si="81"/>
        <v>4758</v>
      </c>
      <c r="BW43" s="70">
        <f t="shared" si="82"/>
        <v>0</v>
      </c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55" t="s">
        <v>197</v>
      </c>
      <c r="B44" s="73"/>
      <c r="C44" s="96" t="s">
        <v>168</v>
      </c>
      <c r="D44" s="93" t="s">
        <v>198</v>
      </c>
      <c r="E44" s="59"/>
      <c r="F44" s="60"/>
      <c r="G44" s="60">
        <f t="shared" si="42"/>
        <v>0</v>
      </c>
      <c r="H44" s="60"/>
      <c r="I44" s="61">
        <f t="shared" si="43"/>
        <v>0</v>
      </c>
      <c r="J44" s="61">
        <f t="shared" si="44"/>
        <v>0</v>
      </c>
      <c r="K44" s="62">
        <v>1156</v>
      </c>
      <c r="L44" s="70"/>
      <c r="M44" s="70"/>
      <c r="N44" s="70"/>
      <c r="O44" s="66">
        <f t="shared" ref="O44:Q44" si="173">AA44+AD44+AG44+AJ44+AM44+AP44+AS44+AV44+AY44+BB44+BE44+BH44</f>
        <v>0</v>
      </c>
      <c r="P44" s="66">
        <f t="shared" si="173"/>
        <v>0</v>
      </c>
      <c r="Q44" s="66">
        <f t="shared" si="173"/>
        <v>0</v>
      </c>
      <c r="R44" s="67">
        <f t="shared" ref="R44:T44" si="174">IF(BK44=0,SUM(AA44+AD44+AG44+AJ44+AM44+AP44+AS44+AV44+AY44+BB44+BE44+BH44),BK44)</f>
        <v>0</v>
      </c>
      <c r="S44" s="67">
        <f t="shared" si="174"/>
        <v>0</v>
      </c>
      <c r="T44" s="67">
        <f t="shared" si="174"/>
        <v>0</v>
      </c>
      <c r="U44" s="68">
        <f t="shared" si="47"/>
        <v>1156</v>
      </c>
      <c r="V44" s="66">
        <f t="shared" si="48"/>
        <v>0</v>
      </c>
      <c r="W44" s="66">
        <f t="shared" si="49"/>
        <v>0</v>
      </c>
      <c r="X44" s="69">
        <f t="shared" ref="X44:Y44" si="175">IF(O44&gt;0,O44/K44,0)</f>
        <v>0</v>
      </c>
      <c r="Y44" s="69">
        <f t="shared" si="175"/>
        <v>0</v>
      </c>
      <c r="Z44" s="69">
        <f t="shared" si="5"/>
        <v>0</v>
      </c>
      <c r="AA44" s="70"/>
      <c r="AB44" s="70"/>
      <c r="AC44" s="70"/>
      <c r="AD44" s="70"/>
      <c r="AE44" s="71"/>
      <c r="AF44" s="71"/>
      <c r="AG44" s="71"/>
      <c r="AH44" s="71"/>
      <c r="AI44" s="70"/>
      <c r="AJ44" s="70"/>
      <c r="AK44" s="70"/>
      <c r="AL44" s="70"/>
      <c r="AM44" s="62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>
        <f t="shared" si="73"/>
        <v>0</v>
      </c>
      <c r="BO44" s="65">
        <f t="shared" si="74"/>
        <v>0</v>
      </c>
      <c r="BP44" s="70">
        <f t="shared" si="75"/>
        <v>0</v>
      </c>
      <c r="BQ44" s="70">
        <f t="shared" si="76"/>
        <v>1156</v>
      </c>
      <c r="BR44" s="70">
        <f t="shared" si="77"/>
        <v>0</v>
      </c>
      <c r="BS44" s="70">
        <f t="shared" si="78"/>
        <v>1156</v>
      </c>
      <c r="BT44" s="70">
        <f t="shared" si="79"/>
        <v>0</v>
      </c>
      <c r="BU44" s="70">
        <f t="shared" si="80"/>
        <v>0</v>
      </c>
      <c r="BV44" s="70">
        <f t="shared" si="81"/>
        <v>1156</v>
      </c>
      <c r="BW44" s="70">
        <f t="shared" si="82"/>
        <v>0</v>
      </c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55" t="s">
        <v>199</v>
      </c>
      <c r="B45" s="73"/>
      <c r="C45" s="96" t="s">
        <v>168</v>
      </c>
      <c r="D45" s="93" t="s">
        <v>198</v>
      </c>
      <c r="E45" s="59"/>
      <c r="F45" s="60"/>
      <c r="G45" s="60">
        <f t="shared" si="42"/>
        <v>0</v>
      </c>
      <c r="H45" s="60"/>
      <c r="I45" s="61">
        <f t="shared" si="43"/>
        <v>0</v>
      </c>
      <c r="J45" s="61">
        <f t="shared" si="44"/>
        <v>0</v>
      </c>
      <c r="K45" s="62">
        <v>2220</v>
      </c>
      <c r="L45" s="70"/>
      <c r="M45" s="70"/>
      <c r="N45" s="70"/>
      <c r="O45" s="66">
        <f t="shared" ref="O45:Q45" si="176">AA45+AD45+AG45+AJ45+AM45+AP45+AS45+AV45+AY45+BB45+BE45+BH45</f>
        <v>0</v>
      </c>
      <c r="P45" s="66">
        <f t="shared" si="176"/>
        <v>0</v>
      </c>
      <c r="Q45" s="66">
        <f t="shared" si="176"/>
        <v>0</v>
      </c>
      <c r="R45" s="67">
        <f t="shared" ref="R45:T45" si="177">IF(BK45=0,SUM(AA45+AD45+AG45+AJ45+AM45+AP45+AS45+AV45+AY45+BB45+BE45+BH45),BK45)</f>
        <v>0</v>
      </c>
      <c r="S45" s="67">
        <f t="shared" si="177"/>
        <v>0</v>
      </c>
      <c r="T45" s="67">
        <f t="shared" si="177"/>
        <v>0</v>
      </c>
      <c r="U45" s="68">
        <f t="shared" si="47"/>
        <v>2220</v>
      </c>
      <c r="V45" s="66">
        <f t="shared" si="48"/>
        <v>0</v>
      </c>
      <c r="W45" s="66">
        <f t="shared" si="49"/>
        <v>0</v>
      </c>
      <c r="X45" s="69">
        <f t="shared" ref="X45:Y45" si="178">IF(O45&gt;0,O45/K45,0)</f>
        <v>0</v>
      </c>
      <c r="Y45" s="69">
        <f t="shared" si="178"/>
        <v>0</v>
      </c>
      <c r="Z45" s="69">
        <f t="shared" si="5"/>
        <v>0</v>
      </c>
      <c r="AA45" s="70"/>
      <c r="AB45" s="70"/>
      <c r="AC45" s="70"/>
      <c r="AD45" s="70"/>
      <c r="AE45" s="71"/>
      <c r="AF45" s="71"/>
      <c r="AG45" s="71"/>
      <c r="AH45" s="71"/>
      <c r="AI45" s="70"/>
      <c r="AJ45" s="70"/>
      <c r="AK45" s="70"/>
      <c r="AL45" s="70"/>
      <c r="AM45" s="62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>
        <f t="shared" si="73"/>
        <v>0</v>
      </c>
      <c r="BO45" s="65">
        <f t="shared" si="74"/>
        <v>0</v>
      </c>
      <c r="BP45" s="70">
        <f t="shared" si="75"/>
        <v>0</v>
      </c>
      <c r="BQ45" s="70">
        <f t="shared" si="76"/>
        <v>2220</v>
      </c>
      <c r="BR45" s="70">
        <f t="shared" si="77"/>
        <v>0</v>
      </c>
      <c r="BS45" s="70">
        <f t="shared" si="78"/>
        <v>2220</v>
      </c>
      <c r="BT45" s="70">
        <f t="shared" si="79"/>
        <v>0</v>
      </c>
      <c r="BU45" s="70">
        <f t="shared" si="80"/>
        <v>0</v>
      </c>
      <c r="BV45" s="70">
        <f t="shared" si="81"/>
        <v>2220</v>
      </c>
      <c r="BW45" s="70">
        <f t="shared" si="82"/>
        <v>0</v>
      </c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55" t="s">
        <v>200</v>
      </c>
      <c r="B46" s="73"/>
      <c r="C46" s="96" t="s">
        <v>168</v>
      </c>
      <c r="D46" s="93" t="s">
        <v>198</v>
      </c>
      <c r="E46" s="59"/>
      <c r="F46" s="60"/>
      <c r="G46" s="60">
        <f t="shared" si="42"/>
        <v>0</v>
      </c>
      <c r="H46" s="60"/>
      <c r="I46" s="61">
        <f t="shared" si="43"/>
        <v>0</v>
      </c>
      <c r="J46" s="61">
        <f t="shared" si="44"/>
        <v>0</v>
      </c>
      <c r="K46" s="62">
        <v>11665.6</v>
      </c>
      <c r="L46" s="70"/>
      <c r="M46" s="70"/>
      <c r="N46" s="70"/>
      <c r="O46" s="66">
        <f t="shared" ref="O46:Q46" si="179">AA46+AD46+AG46+AJ46+AM46+AP46+AS46+AV46+AY46+BB46+BE46+BH46</f>
        <v>0</v>
      </c>
      <c r="P46" s="66">
        <f t="shared" si="179"/>
        <v>0</v>
      </c>
      <c r="Q46" s="66">
        <f t="shared" si="179"/>
        <v>0</v>
      </c>
      <c r="R46" s="67">
        <f t="shared" ref="R46:T46" si="180">IF(BK46=0,SUM(AA46+AD46+AG46+AJ46+AM46+AP46+AS46+AV46+AY46+BB46+BE46+BH46),BK46)</f>
        <v>0</v>
      </c>
      <c r="S46" s="67">
        <f t="shared" si="180"/>
        <v>0</v>
      </c>
      <c r="T46" s="67">
        <f t="shared" si="180"/>
        <v>0</v>
      </c>
      <c r="U46" s="68">
        <f t="shared" si="47"/>
        <v>11665.6</v>
      </c>
      <c r="V46" s="66">
        <f t="shared" si="48"/>
        <v>0</v>
      </c>
      <c r="W46" s="66">
        <f t="shared" si="49"/>
        <v>0</v>
      </c>
      <c r="X46" s="69">
        <f t="shared" ref="X46:Y46" si="181">IF(O46&gt;0,O46/K46,0)</f>
        <v>0</v>
      </c>
      <c r="Y46" s="69">
        <f t="shared" si="181"/>
        <v>0</v>
      </c>
      <c r="Z46" s="69">
        <f t="shared" si="5"/>
        <v>0</v>
      </c>
      <c r="AA46" s="70"/>
      <c r="AB46" s="70"/>
      <c r="AC46" s="70"/>
      <c r="AD46" s="70"/>
      <c r="AE46" s="71"/>
      <c r="AF46" s="71"/>
      <c r="AG46" s="71"/>
      <c r="AH46" s="71"/>
      <c r="AI46" s="70"/>
      <c r="AJ46" s="70"/>
      <c r="AK46" s="70"/>
      <c r="AL46" s="70"/>
      <c r="AM46" s="62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>
        <f t="shared" si="73"/>
        <v>0</v>
      </c>
      <c r="BO46" s="65">
        <f t="shared" si="74"/>
        <v>0</v>
      </c>
      <c r="BP46" s="70">
        <f t="shared" si="75"/>
        <v>0</v>
      </c>
      <c r="BQ46" s="70">
        <f t="shared" si="76"/>
        <v>11665.6</v>
      </c>
      <c r="BR46" s="70">
        <f t="shared" si="77"/>
        <v>0</v>
      </c>
      <c r="BS46" s="70">
        <f t="shared" si="78"/>
        <v>11665.6</v>
      </c>
      <c r="BT46" s="70">
        <f t="shared" si="79"/>
        <v>0</v>
      </c>
      <c r="BU46" s="70">
        <f t="shared" si="80"/>
        <v>0</v>
      </c>
      <c r="BV46" s="70">
        <f t="shared" si="81"/>
        <v>11665.6</v>
      </c>
      <c r="BW46" s="70">
        <f t="shared" si="82"/>
        <v>0</v>
      </c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55" t="s">
        <v>201</v>
      </c>
      <c r="B47" s="73"/>
      <c r="C47" s="96" t="s">
        <v>168</v>
      </c>
      <c r="D47" s="93" t="s">
        <v>198</v>
      </c>
      <c r="E47" s="59"/>
      <c r="F47" s="60"/>
      <c r="G47" s="60">
        <f t="shared" si="42"/>
        <v>0</v>
      </c>
      <c r="H47" s="60"/>
      <c r="I47" s="61">
        <f t="shared" si="43"/>
        <v>0</v>
      </c>
      <c r="J47" s="61">
        <f t="shared" si="44"/>
        <v>0</v>
      </c>
      <c r="K47" s="62">
        <v>2205</v>
      </c>
      <c r="L47" s="70"/>
      <c r="M47" s="70"/>
      <c r="N47" s="70"/>
      <c r="O47" s="66">
        <f t="shared" ref="O47:Q47" si="182">AA47+AD47+AG47+AJ47+AM47+AP47+AS47+AV47+AY47+BB47+BE47+BH47</f>
        <v>0</v>
      </c>
      <c r="P47" s="66">
        <f t="shared" si="182"/>
        <v>0</v>
      </c>
      <c r="Q47" s="66">
        <f t="shared" si="182"/>
        <v>0</v>
      </c>
      <c r="R47" s="67">
        <f t="shared" ref="R47:T47" si="183">IF(BK47=0,SUM(AA47+AD47+AG47+AJ47+AM47+AP47+AS47+AV47+AY47+BB47+BE47+BH47),BK47)</f>
        <v>0</v>
      </c>
      <c r="S47" s="67">
        <f t="shared" si="183"/>
        <v>0</v>
      </c>
      <c r="T47" s="67">
        <f t="shared" si="183"/>
        <v>0</v>
      </c>
      <c r="U47" s="68">
        <f t="shared" si="47"/>
        <v>2205</v>
      </c>
      <c r="V47" s="66">
        <f t="shared" si="48"/>
        <v>0</v>
      </c>
      <c r="W47" s="66">
        <f t="shared" si="49"/>
        <v>0</v>
      </c>
      <c r="X47" s="69">
        <f t="shared" ref="X47:Y47" si="184">IF(O47&gt;0,O47/K47,0)</f>
        <v>0</v>
      </c>
      <c r="Y47" s="69">
        <f t="shared" si="184"/>
        <v>0</v>
      </c>
      <c r="Z47" s="69">
        <f t="shared" si="5"/>
        <v>0</v>
      </c>
      <c r="AA47" s="70"/>
      <c r="AB47" s="70"/>
      <c r="AC47" s="70"/>
      <c r="AD47" s="70"/>
      <c r="AE47" s="71"/>
      <c r="AF47" s="71"/>
      <c r="AG47" s="71"/>
      <c r="AH47" s="71"/>
      <c r="AI47" s="70"/>
      <c r="AJ47" s="70"/>
      <c r="AK47" s="70"/>
      <c r="AL47" s="70"/>
      <c r="AM47" s="62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>
        <f t="shared" si="73"/>
        <v>0</v>
      </c>
      <c r="BO47" s="65">
        <f t="shared" si="74"/>
        <v>0</v>
      </c>
      <c r="BP47" s="70">
        <f t="shared" si="75"/>
        <v>0</v>
      </c>
      <c r="BQ47" s="70">
        <f t="shared" si="76"/>
        <v>2205</v>
      </c>
      <c r="BR47" s="70">
        <f t="shared" si="77"/>
        <v>0</v>
      </c>
      <c r="BS47" s="70">
        <f t="shared" si="78"/>
        <v>2205</v>
      </c>
      <c r="BT47" s="70">
        <f t="shared" si="79"/>
        <v>0</v>
      </c>
      <c r="BU47" s="70">
        <f t="shared" si="80"/>
        <v>0</v>
      </c>
      <c r="BV47" s="70">
        <f t="shared" si="81"/>
        <v>2205</v>
      </c>
      <c r="BW47" s="70">
        <f t="shared" si="82"/>
        <v>0</v>
      </c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55" t="s">
        <v>202</v>
      </c>
      <c r="B48" s="73"/>
      <c r="C48" s="96" t="s">
        <v>203</v>
      </c>
      <c r="D48" s="93" t="s">
        <v>193</v>
      </c>
      <c r="E48" s="59"/>
      <c r="F48" s="60"/>
      <c r="G48" s="60">
        <f t="shared" si="42"/>
        <v>0</v>
      </c>
      <c r="H48" s="60"/>
      <c r="I48" s="61">
        <f t="shared" si="43"/>
        <v>0</v>
      </c>
      <c r="J48" s="61">
        <f t="shared" si="44"/>
        <v>0</v>
      </c>
      <c r="K48" s="62">
        <v>17110</v>
      </c>
      <c r="L48" s="70"/>
      <c r="M48" s="70"/>
      <c r="N48" s="70"/>
      <c r="O48" s="66">
        <f t="shared" ref="O48:Q48" si="185">AA48+AD48+AG48+AJ48+AM48+AP48+AS48+AV48+AY48+BB48+BE48+BH48</f>
        <v>17110</v>
      </c>
      <c r="P48" s="66">
        <f t="shared" si="185"/>
        <v>0</v>
      </c>
      <c r="Q48" s="66">
        <f t="shared" si="185"/>
        <v>0</v>
      </c>
      <c r="R48" s="67">
        <f t="shared" ref="R48:T48" si="186">IF(BK48=0,SUM(AA48+AD48+AG48+AJ48+AM48+AP48+AS48+AV48+AY48+BB48+BE48+BH48),BK48)</f>
        <v>17110</v>
      </c>
      <c r="S48" s="67">
        <f t="shared" si="186"/>
        <v>0</v>
      </c>
      <c r="T48" s="67">
        <f t="shared" si="186"/>
        <v>0</v>
      </c>
      <c r="U48" s="66">
        <f t="shared" si="47"/>
        <v>0</v>
      </c>
      <c r="V48" s="66">
        <f t="shared" si="48"/>
        <v>0</v>
      </c>
      <c r="W48" s="66">
        <f t="shared" si="49"/>
        <v>0</v>
      </c>
      <c r="X48" s="69">
        <f t="shared" ref="X48:Y48" si="187">IF(O48&gt;0,O48/K48,0)</f>
        <v>1</v>
      </c>
      <c r="Y48" s="69">
        <f t="shared" si="187"/>
        <v>0</v>
      </c>
      <c r="Z48" s="69">
        <f t="shared" si="5"/>
        <v>0</v>
      </c>
      <c r="AA48" s="70"/>
      <c r="AB48" s="70"/>
      <c r="AC48" s="70"/>
      <c r="AD48" s="70"/>
      <c r="AE48" s="71"/>
      <c r="AF48" s="71"/>
      <c r="AG48" s="71"/>
      <c r="AH48" s="71"/>
      <c r="AI48" s="70"/>
      <c r="AJ48" s="70"/>
      <c r="AK48" s="70"/>
      <c r="AL48" s="70"/>
      <c r="AM48" s="62">
        <v>17110</v>
      </c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>
        <f t="shared" si="73"/>
        <v>17110</v>
      </c>
      <c r="BO48" s="65">
        <f t="shared" si="74"/>
        <v>0</v>
      </c>
      <c r="BP48" s="70">
        <f t="shared" si="75"/>
        <v>17110</v>
      </c>
      <c r="BQ48" s="70">
        <f t="shared" si="76"/>
        <v>0</v>
      </c>
      <c r="BR48" s="70">
        <f t="shared" si="77"/>
        <v>0</v>
      </c>
      <c r="BS48" s="70">
        <f t="shared" si="78"/>
        <v>0</v>
      </c>
      <c r="BT48" s="70">
        <f t="shared" si="79"/>
        <v>0</v>
      </c>
      <c r="BU48" s="70">
        <f t="shared" si="80"/>
        <v>17110</v>
      </c>
      <c r="BV48" s="70">
        <f t="shared" si="81"/>
        <v>0</v>
      </c>
      <c r="BW48" s="70">
        <f t="shared" si="82"/>
        <v>17110</v>
      </c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55"/>
      <c r="B49" s="73"/>
      <c r="C49" s="57" t="s">
        <v>204</v>
      </c>
      <c r="D49" s="58" t="s">
        <v>205</v>
      </c>
      <c r="E49" s="59">
        <v>5000</v>
      </c>
      <c r="F49" s="60"/>
      <c r="G49" s="60">
        <f t="shared" si="42"/>
        <v>5000</v>
      </c>
      <c r="H49" s="60"/>
      <c r="I49" s="61">
        <f t="shared" si="43"/>
        <v>0</v>
      </c>
      <c r="J49" s="61">
        <f t="shared" si="44"/>
        <v>0</v>
      </c>
      <c r="K49" s="70"/>
      <c r="L49" s="70"/>
      <c r="M49" s="70"/>
      <c r="N49" s="70"/>
      <c r="O49" s="66">
        <f t="shared" ref="O49:Q49" si="188">AA49+AD49+AG49+AJ49+AM49+AP49+AS49+AV49+AY49+BB49+BE49+BH49</f>
        <v>0</v>
      </c>
      <c r="P49" s="66">
        <f t="shared" si="188"/>
        <v>0</v>
      </c>
      <c r="Q49" s="66">
        <f t="shared" si="188"/>
        <v>0</v>
      </c>
      <c r="R49" s="67">
        <f t="shared" ref="R49:T49" si="189">IF(BK49=0,SUM(AA49+AD49+AG49+AJ49+AM49+AP49+AS49+AV49+AY49+BB49+BE49+BH49),BK49)</f>
        <v>0</v>
      </c>
      <c r="S49" s="67">
        <f t="shared" si="189"/>
        <v>0</v>
      </c>
      <c r="T49" s="67">
        <f t="shared" si="189"/>
        <v>0</v>
      </c>
      <c r="U49" s="66">
        <f t="shared" si="47"/>
        <v>0</v>
      </c>
      <c r="V49" s="66">
        <f t="shared" si="48"/>
        <v>0</v>
      </c>
      <c r="W49" s="66">
        <f t="shared" si="49"/>
        <v>0</v>
      </c>
      <c r="X49" s="69">
        <f t="shared" ref="X49:Y49" si="190">IF(O49&gt;0,O49/K49,0)</f>
        <v>0</v>
      </c>
      <c r="Y49" s="69">
        <f t="shared" si="190"/>
        <v>0</v>
      </c>
      <c r="Z49" s="69">
        <f t="shared" si="5"/>
        <v>0</v>
      </c>
      <c r="AA49" s="70"/>
      <c r="AB49" s="70"/>
      <c r="AC49" s="70"/>
      <c r="AD49" s="70"/>
      <c r="AE49" s="71"/>
      <c r="AF49" s="71"/>
      <c r="AG49" s="71"/>
      <c r="AH49" s="71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>
        <f t="shared" si="73"/>
        <v>0</v>
      </c>
      <c r="BO49" s="65">
        <f t="shared" si="74"/>
        <v>0</v>
      </c>
      <c r="BP49" s="70">
        <f t="shared" si="75"/>
        <v>0</v>
      </c>
      <c r="BQ49" s="70">
        <f t="shared" si="76"/>
        <v>0</v>
      </c>
      <c r="BR49" s="70">
        <f t="shared" si="77"/>
        <v>0</v>
      </c>
      <c r="BS49" s="70">
        <f t="shared" si="78"/>
        <v>0</v>
      </c>
      <c r="BT49" s="70">
        <f t="shared" si="79"/>
        <v>0</v>
      </c>
      <c r="BU49" s="70">
        <f t="shared" si="80"/>
        <v>0</v>
      </c>
      <c r="BV49" s="70">
        <f t="shared" si="81"/>
        <v>0</v>
      </c>
      <c r="BW49" s="70">
        <f t="shared" si="82"/>
        <v>0</v>
      </c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72"/>
      <c r="B50" s="73"/>
      <c r="C50" s="57" t="s">
        <v>203</v>
      </c>
      <c r="D50" s="58" t="s">
        <v>206</v>
      </c>
      <c r="E50" s="59">
        <v>60000</v>
      </c>
      <c r="F50" s="60">
        <v>0</v>
      </c>
      <c r="G50" s="60">
        <f t="shared" si="42"/>
        <v>60000</v>
      </c>
      <c r="H50" s="60"/>
      <c r="I50" s="61">
        <f t="shared" si="43"/>
        <v>0</v>
      </c>
      <c r="J50" s="61">
        <f t="shared" si="44"/>
        <v>0</v>
      </c>
      <c r="K50" s="70"/>
      <c r="L50" s="70"/>
      <c r="M50" s="70"/>
      <c r="N50" s="70"/>
      <c r="O50" s="66">
        <f t="shared" ref="O50:Q50" si="191">AA50+AD50+AG50+AJ50+AM50+AP50+AS50+AV50+AY50+BB50+BE50+BH50</f>
        <v>0</v>
      </c>
      <c r="P50" s="66">
        <f t="shared" si="191"/>
        <v>0</v>
      </c>
      <c r="Q50" s="66">
        <f t="shared" si="191"/>
        <v>0</v>
      </c>
      <c r="R50" s="67">
        <f t="shared" ref="R50:T50" si="192">IF(BK50=0,SUM(AA50+AD50+AG50+AJ50+AM50+AP50+AS50+AV50+AY50+BB50+BE50+BH50),BK50)</f>
        <v>0</v>
      </c>
      <c r="S50" s="67">
        <f t="shared" si="192"/>
        <v>0</v>
      </c>
      <c r="T50" s="67">
        <f t="shared" si="192"/>
        <v>0</v>
      </c>
      <c r="U50" s="66">
        <f t="shared" si="47"/>
        <v>0</v>
      </c>
      <c r="V50" s="66">
        <f t="shared" si="48"/>
        <v>0</v>
      </c>
      <c r="W50" s="66">
        <f t="shared" si="49"/>
        <v>0</v>
      </c>
      <c r="X50" s="69">
        <f t="shared" ref="X50:Y50" si="193">IF(O50&gt;0,O50/K50,0)</f>
        <v>0</v>
      </c>
      <c r="Y50" s="69">
        <f t="shared" si="193"/>
        <v>0</v>
      </c>
      <c r="Z50" s="69">
        <f t="shared" si="5"/>
        <v>0</v>
      </c>
      <c r="AA50" s="70"/>
      <c r="AB50" s="70"/>
      <c r="AC50" s="70"/>
      <c r="AD50" s="70"/>
      <c r="AE50" s="71"/>
      <c r="AF50" s="71"/>
      <c r="AG50" s="71"/>
      <c r="AH50" s="71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>
        <f t="shared" si="73"/>
        <v>0</v>
      </c>
      <c r="BO50" s="65">
        <f t="shared" si="74"/>
        <v>0</v>
      </c>
      <c r="BP50" s="70">
        <f t="shared" si="75"/>
        <v>0</v>
      </c>
      <c r="BQ50" s="70">
        <f t="shared" si="76"/>
        <v>0</v>
      </c>
      <c r="BR50" s="70">
        <f t="shared" si="77"/>
        <v>0</v>
      </c>
      <c r="BS50" s="70">
        <f t="shared" si="78"/>
        <v>0</v>
      </c>
      <c r="BT50" s="70">
        <f t="shared" si="79"/>
        <v>0</v>
      </c>
      <c r="BU50" s="70">
        <f t="shared" si="80"/>
        <v>0</v>
      </c>
      <c r="BV50" s="70">
        <f t="shared" si="81"/>
        <v>0</v>
      </c>
      <c r="BW50" s="70">
        <f t="shared" si="82"/>
        <v>0</v>
      </c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72"/>
      <c r="B51" s="73" t="s">
        <v>207</v>
      </c>
      <c r="C51" s="57" t="s">
        <v>208</v>
      </c>
      <c r="D51" s="58" t="s">
        <v>209</v>
      </c>
      <c r="E51" s="59">
        <v>1000</v>
      </c>
      <c r="F51" s="60"/>
      <c r="G51" s="60">
        <f t="shared" si="42"/>
        <v>1000</v>
      </c>
      <c r="H51" s="60"/>
      <c r="I51" s="61">
        <f t="shared" si="43"/>
        <v>0</v>
      </c>
      <c r="J51" s="61">
        <f t="shared" si="44"/>
        <v>0</v>
      </c>
      <c r="K51" s="70"/>
      <c r="L51" s="70">
        <v>48.5</v>
      </c>
      <c r="M51" s="80">
        <v>48.5</v>
      </c>
      <c r="N51" s="70"/>
      <c r="O51" s="66">
        <f t="shared" ref="O51:Q51" si="194">AA51+AD51+AG51+AJ51+AM51+AP51+AS51+AV51+AY51+BB51+BE51+BH51</f>
        <v>0</v>
      </c>
      <c r="P51" s="66">
        <f t="shared" si="194"/>
        <v>0</v>
      </c>
      <c r="Q51" s="66">
        <f t="shared" si="194"/>
        <v>0</v>
      </c>
      <c r="R51" s="67">
        <f t="shared" ref="R51:T51" si="195">IF(BK51=0,SUM(AA51+AD51+AG51+AJ51+AM51+AP51+AS51+AV51+AY51+BB51+BE51+BH51),BK51)</f>
        <v>0</v>
      </c>
      <c r="S51" s="67">
        <f t="shared" si="195"/>
        <v>0</v>
      </c>
      <c r="T51" s="67">
        <f t="shared" si="195"/>
        <v>0</v>
      </c>
      <c r="U51" s="66">
        <f t="shared" si="47"/>
        <v>0</v>
      </c>
      <c r="V51" s="66">
        <f t="shared" si="48"/>
        <v>0</v>
      </c>
      <c r="W51" s="66">
        <f t="shared" si="49"/>
        <v>0</v>
      </c>
      <c r="X51" s="69">
        <f t="shared" ref="X51:Y51" si="196">IF(O51&gt;0,O51/K51,0)</f>
        <v>0</v>
      </c>
      <c r="Y51" s="69">
        <f t="shared" si="196"/>
        <v>0</v>
      </c>
      <c r="Z51" s="69">
        <f t="shared" si="5"/>
        <v>0</v>
      </c>
      <c r="AA51" s="70"/>
      <c r="AB51" s="70"/>
      <c r="AC51" s="70"/>
      <c r="AD51" s="70"/>
      <c r="AE51" s="71"/>
      <c r="AF51" s="71"/>
      <c r="AG51" s="71"/>
      <c r="AH51" s="71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>
        <f t="shared" si="73"/>
        <v>0</v>
      </c>
      <c r="BO51" s="65">
        <f t="shared" si="74"/>
        <v>0</v>
      </c>
      <c r="BP51" s="70">
        <f t="shared" si="75"/>
        <v>0</v>
      </c>
      <c r="BQ51" s="70">
        <f t="shared" si="76"/>
        <v>0</v>
      </c>
      <c r="BR51" s="70">
        <f t="shared" si="77"/>
        <v>0</v>
      </c>
      <c r="BS51" s="70">
        <f t="shared" si="78"/>
        <v>0</v>
      </c>
      <c r="BT51" s="70">
        <f t="shared" si="79"/>
        <v>0</v>
      </c>
      <c r="BU51" s="70">
        <f t="shared" si="80"/>
        <v>0</v>
      </c>
      <c r="BV51" s="70">
        <f t="shared" si="81"/>
        <v>0</v>
      </c>
      <c r="BW51" s="70">
        <f t="shared" si="82"/>
        <v>0</v>
      </c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72"/>
      <c r="B52" s="73" t="s">
        <v>164</v>
      </c>
      <c r="C52" s="57" t="s">
        <v>208</v>
      </c>
      <c r="D52" s="58" t="s">
        <v>210</v>
      </c>
      <c r="E52" s="59"/>
      <c r="F52" s="60"/>
      <c r="G52" s="60">
        <f t="shared" si="42"/>
        <v>0</v>
      </c>
      <c r="H52" s="60"/>
      <c r="I52" s="61">
        <f t="shared" si="43"/>
        <v>0</v>
      </c>
      <c r="J52" s="61">
        <f t="shared" si="44"/>
        <v>0</v>
      </c>
      <c r="K52" s="70"/>
      <c r="L52" s="70">
        <v>145</v>
      </c>
      <c r="M52" s="80">
        <v>145</v>
      </c>
      <c r="N52" s="70"/>
      <c r="O52" s="66">
        <f t="shared" ref="O52:Q52" si="197">AA52+AD52+AG52+AJ52+AM52+AP52+AS52+AV52+AY52+BB52+BE52+BH52</f>
        <v>0</v>
      </c>
      <c r="P52" s="66">
        <f t="shared" si="197"/>
        <v>0</v>
      </c>
      <c r="Q52" s="66">
        <f t="shared" si="197"/>
        <v>0</v>
      </c>
      <c r="R52" s="67">
        <f t="shared" ref="R52:T52" si="198">IF(BK52=0,SUM(AA52+AD52+AG52+AJ52+AM52+AP52+AS52+AV52+AY52+BB52+BE52+BH52),BK52)</f>
        <v>0</v>
      </c>
      <c r="S52" s="67">
        <f t="shared" si="198"/>
        <v>0</v>
      </c>
      <c r="T52" s="67">
        <f t="shared" si="198"/>
        <v>0</v>
      </c>
      <c r="U52" s="66">
        <f t="shared" si="47"/>
        <v>0</v>
      </c>
      <c r="V52" s="66">
        <f t="shared" si="48"/>
        <v>0</v>
      </c>
      <c r="W52" s="66">
        <f t="shared" si="49"/>
        <v>0</v>
      </c>
      <c r="X52" s="69">
        <f t="shared" ref="X52:Y52" si="199">IF(O52&gt;0,O52/K52,0)</f>
        <v>0</v>
      </c>
      <c r="Y52" s="69">
        <f t="shared" si="199"/>
        <v>0</v>
      </c>
      <c r="Z52" s="69">
        <f t="shared" si="5"/>
        <v>0</v>
      </c>
      <c r="AA52" s="70"/>
      <c r="AB52" s="70"/>
      <c r="AC52" s="70"/>
      <c r="AD52" s="70"/>
      <c r="AE52" s="71"/>
      <c r="AF52" s="71"/>
      <c r="AG52" s="71"/>
      <c r="AH52" s="71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>
        <f t="shared" si="73"/>
        <v>0</v>
      </c>
      <c r="BO52" s="65">
        <f t="shared" si="74"/>
        <v>0</v>
      </c>
      <c r="BP52" s="70">
        <f t="shared" si="75"/>
        <v>0</v>
      </c>
      <c r="BQ52" s="70">
        <f t="shared" si="76"/>
        <v>0</v>
      </c>
      <c r="BR52" s="70">
        <f t="shared" si="77"/>
        <v>0</v>
      </c>
      <c r="BS52" s="70">
        <f t="shared" si="78"/>
        <v>0</v>
      </c>
      <c r="BT52" s="70">
        <f t="shared" si="79"/>
        <v>0</v>
      </c>
      <c r="BU52" s="70">
        <f t="shared" si="80"/>
        <v>0</v>
      </c>
      <c r="BV52" s="70">
        <f t="shared" si="81"/>
        <v>0</v>
      </c>
      <c r="BW52" s="70">
        <f t="shared" si="82"/>
        <v>0</v>
      </c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72"/>
      <c r="B53" s="73"/>
      <c r="C53" s="57" t="s">
        <v>211</v>
      </c>
      <c r="D53" s="58" t="s">
        <v>212</v>
      </c>
      <c r="E53" s="59">
        <v>25000</v>
      </c>
      <c r="F53" s="60"/>
      <c r="G53" s="60">
        <f t="shared" si="42"/>
        <v>25000</v>
      </c>
      <c r="H53" s="60"/>
      <c r="I53" s="61">
        <f t="shared" si="43"/>
        <v>0</v>
      </c>
      <c r="J53" s="61">
        <f t="shared" si="44"/>
        <v>0</v>
      </c>
      <c r="K53" s="70"/>
      <c r="L53" s="70"/>
      <c r="M53" s="70"/>
      <c r="N53" s="70"/>
      <c r="O53" s="66">
        <f t="shared" ref="O53:Q53" si="200">AA53+AD53+AG53+AJ53+AM53+AP53+AS53+AV53+AY53+BB53+BE53+BH53</f>
        <v>0</v>
      </c>
      <c r="P53" s="66">
        <f t="shared" si="200"/>
        <v>0</v>
      </c>
      <c r="Q53" s="66">
        <f t="shared" si="200"/>
        <v>0</v>
      </c>
      <c r="R53" s="67">
        <f t="shared" ref="R53:T53" si="201">IF(BK53=0,SUM(AA53+AD53+AG53+AJ53+AM53+AP53+AS53+AV53+AY53+BB53+BE53+BH53),BK53)</f>
        <v>0</v>
      </c>
      <c r="S53" s="67">
        <f t="shared" si="201"/>
        <v>0</v>
      </c>
      <c r="T53" s="67">
        <f t="shared" si="201"/>
        <v>0</v>
      </c>
      <c r="U53" s="66">
        <f t="shared" si="47"/>
        <v>0</v>
      </c>
      <c r="V53" s="66">
        <f t="shared" si="48"/>
        <v>0</v>
      </c>
      <c r="W53" s="66">
        <f t="shared" si="49"/>
        <v>0</v>
      </c>
      <c r="X53" s="69">
        <f t="shared" ref="X53:Y53" si="202">IF(O53&gt;0,O53/K53,0)</f>
        <v>0</v>
      </c>
      <c r="Y53" s="69">
        <f t="shared" si="202"/>
        <v>0</v>
      </c>
      <c r="Z53" s="69">
        <f t="shared" si="5"/>
        <v>0</v>
      </c>
      <c r="AA53" s="70"/>
      <c r="AB53" s="70"/>
      <c r="AC53" s="70"/>
      <c r="AD53" s="70"/>
      <c r="AE53" s="71"/>
      <c r="AF53" s="71"/>
      <c r="AG53" s="71"/>
      <c r="AH53" s="71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>
        <f t="shared" si="73"/>
        <v>0</v>
      </c>
      <c r="BO53" s="65">
        <f t="shared" si="74"/>
        <v>0</v>
      </c>
      <c r="BP53" s="70">
        <f t="shared" si="75"/>
        <v>0</v>
      </c>
      <c r="BQ53" s="70">
        <f t="shared" si="76"/>
        <v>0</v>
      </c>
      <c r="BR53" s="70">
        <f t="shared" si="77"/>
        <v>0</v>
      </c>
      <c r="BS53" s="70">
        <f t="shared" si="78"/>
        <v>0</v>
      </c>
      <c r="BT53" s="70">
        <f t="shared" si="79"/>
        <v>0</v>
      </c>
      <c r="BU53" s="70">
        <f t="shared" si="80"/>
        <v>0</v>
      </c>
      <c r="BV53" s="70">
        <f t="shared" si="81"/>
        <v>0</v>
      </c>
      <c r="BW53" s="70">
        <f t="shared" si="82"/>
        <v>0</v>
      </c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72"/>
      <c r="B54" s="73"/>
      <c r="C54" s="57" t="s">
        <v>213</v>
      </c>
      <c r="D54" s="58" t="s">
        <v>214</v>
      </c>
      <c r="E54" s="59">
        <v>5000</v>
      </c>
      <c r="F54" s="60"/>
      <c r="G54" s="60">
        <f t="shared" si="42"/>
        <v>5000</v>
      </c>
      <c r="H54" s="60"/>
      <c r="I54" s="61">
        <f t="shared" si="43"/>
        <v>0</v>
      </c>
      <c r="J54" s="61">
        <f t="shared" si="44"/>
        <v>0</v>
      </c>
      <c r="K54" s="70"/>
      <c r="L54" s="70"/>
      <c r="M54" s="70"/>
      <c r="N54" s="70"/>
      <c r="O54" s="66">
        <f t="shared" ref="O54:Q54" si="203">AA54+AD54+AG54+AJ54+AM54+AP54+AS54+AV54+AY54+BB54+BE54+BH54</f>
        <v>0</v>
      </c>
      <c r="P54" s="66">
        <f t="shared" si="203"/>
        <v>0</v>
      </c>
      <c r="Q54" s="66">
        <f t="shared" si="203"/>
        <v>0</v>
      </c>
      <c r="R54" s="67">
        <f t="shared" ref="R54:T54" si="204">IF(BK54=0,SUM(AA54+AD54+AG54+AJ54+AM54+AP54+AS54+AV54+AY54+BB54+BE54+BH54),BK54)</f>
        <v>0</v>
      </c>
      <c r="S54" s="67">
        <f t="shared" si="204"/>
        <v>0</v>
      </c>
      <c r="T54" s="67">
        <f t="shared" si="204"/>
        <v>0</v>
      </c>
      <c r="U54" s="66">
        <f t="shared" si="47"/>
        <v>0</v>
      </c>
      <c r="V54" s="66">
        <f t="shared" si="48"/>
        <v>0</v>
      </c>
      <c r="W54" s="66">
        <f t="shared" si="49"/>
        <v>0</v>
      </c>
      <c r="X54" s="69">
        <f t="shared" ref="X54:Y54" si="205">IF(O54&gt;0,O54/K54,0)</f>
        <v>0</v>
      </c>
      <c r="Y54" s="69">
        <f t="shared" si="205"/>
        <v>0</v>
      </c>
      <c r="Z54" s="69">
        <f t="shared" si="5"/>
        <v>0</v>
      </c>
      <c r="AA54" s="70"/>
      <c r="AB54" s="70"/>
      <c r="AC54" s="70"/>
      <c r="AD54" s="70"/>
      <c r="AE54" s="71"/>
      <c r="AF54" s="71"/>
      <c r="AG54" s="71"/>
      <c r="AH54" s="71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>
        <f t="shared" si="73"/>
        <v>0</v>
      </c>
      <c r="BO54" s="65">
        <f t="shared" si="74"/>
        <v>0</v>
      </c>
      <c r="BP54" s="70">
        <f t="shared" si="75"/>
        <v>0</v>
      </c>
      <c r="BQ54" s="70">
        <f t="shared" si="76"/>
        <v>0</v>
      </c>
      <c r="BR54" s="70">
        <f t="shared" si="77"/>
        <v>0</v>
      </c>
      <c r="BS54" s="70">
        <f t="shared" si="78"/>
        <v>0</v>
      </c>
      <c r="BT54" s="70">
        <f t="shared" si="79"/>
        <v>0</v>
      </c>
      <c r="BU54" s="70">
        <f t="shared" si="80"/>
        <v>0</v>
      </c>
      <c r="BV54" s="70">
        <f t="shared" si="81"/>
        <v>0</v>
      </c>
      <c r="BW54" s="70">
        <f t="shared" si="82"/>
        <v>0</v>
      </c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72"/>
      <c r="B55" s="73" t="s">
        <v>207</v>
      </c>
      <c r="C55" s="57" t="s">
        <v>213</v>
      </c>
      <c r="D55" s="58" t="s">
        <v>215</v>
      </c>
      <c r="E55" s="59"/>
      <c r="F55" s="60"/>
      <c r="G55" s="60">
        <f t="shared" si="42"/>
        <v>0</v>
      </c>
      <c r="H55" s="60"/>
      <c r="I55" s="61">
        <f t="shared" si="43"/>
        <v>0</v>
      </c>
      <c r="J55" s="61">
        <f t="shared" si="44"/>
        <v>0</v>
      </c>
      <c r="K55" s="70"/>
      <c r="L55" s="70">
        <v>2388</v>
      </c>
      <c r="M55" s="80">
        <v>2388</v>
      </c>
      <c r="N55" s="70"/>
      <c r="O55" s="66">
        <f t="shared" ref="O55:Q55" si="206">AA55+AD55+AG55+AJ55+AM55+AP55+AS55+AV55+AY55+BB55+BE55+BH55</f>
        <v>0</v>
      </c>
      <c r="P55" s="66">
        <f t="shared" si="206"/>
        <v>0</v>
      </c>
      <c r="Q55" s="66">
        <f t="shared" si="206"/>
        <v>0</v>
      </c>
      <c r="R55" s="67">
        <f t="shared" ref="R55:T55" si="207">IF(BK55=0,SUM(AA55+AD55+AG55+AJ55+AM55+AP55+AS55+AV55+AY55+BB55+BE55+BH55),BK55)</f>
        <v>0</v>
      </c>
      <c r="S55" s="67">
        <f t="shared" si="207"/>
        <v>0</v>
      </c>
      <c r="T55" s="67">
        <f t="shared" si="207"/>
        <v>0</v>
      </c>
      <c r="U55" s="66">
        <f t="shared" si="47"/>
        <v>0</v>
      </c>
      <c r="V55" s="66">
        <f t="shared" si="48"/>
        <v>0</v>
      </c>
      <c r="W55" s="66">
        <f t="shared" si="49"/>
        <v>0</v>
      </c>
      <c r="X55" s="69">
        <f t="shared" ref="X55:Y55" si="208">IF(O55&gt;0,O55/K55,0)</f>
        <v>0</v>
      </c>
      <c r="Y55" s="69">
        <f t="shared" si="208"/>
        <v>0</v>
      </c>
      <c r="Z55" s="69">
        <f t="shared" si="5"/>
        <v>0</v>
      </c>
      <c r="AA55" s="70"/>
      <c r="AB55" s="70"/>
      <c r="AC55" s="70"/>
      <c r="AD55" s="70"/>
      <c r="AE55" s="71"/>
      <c r="AF55" s="71"/>
      <c r="AG55" s="71"/>
      <c r="AH55" s="71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>
        <f t="shared" si="73"/>
        <v>0</v>
      </c>
      <c r="BO55" s="65">
        <f t="shared" si="74"/>
        <v>0</v>
      </c>
      <c r="BP55" s="70">
        <f t="shared" si="75"/>
        <v>0</v>
      </c>
      <c r="BQ55" s="70">
        <f t="shared" si="76"/>
        <v>0</v>
      </c>
      <c r="BR55" s="70">
        <f t="shared" si="77"/>
        <v>0</v>
      </c>
      <c r="BS55" s="70">
        <f t="shared" si="78"/>
        <v>0</v>
      </c>
      <c r="BT55" s="70">
        <f t="shared" si="79"/>
        <v>0</v>
      </c>
      <c r="BU55" s="70">
        <f t="shared" si="80"/>
        <v>0</v>
      </c>
      <c r="BV55" s="70">
        <f t="shared" si="81"/>
        <v>0</v>
      </c>
      <c r="BW55" s="70">
        <f t="shared" si="82"/>
        <v>0</v>
      </c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72"/>
      <c r="B56" s="73" t="s">
        <v>216</v>
      </c>
      <c r="C56" s="57" t="s">
        <v>217</v>
      </c>
      <c r="D56" s="101" t="s">
        <v>218</v>
      </c>
      <c r="E56" s="59"/>
      <c r="F56" s="60"/>
      <c r="G56" s="60">
        <f t="shared" si="42"/>
        <v>0</v>
      </c>
      <c r="H56" s="60"/>
      <c r="I56" s="61">
        <f t="shared" si="43"/>
        <v>0</v>
      </c>
      <c r="J56" s="61">
        <f t="shared" si="44"/>
        <v>0</v>
      </c>
      <c r="K56" s="70"/>
      <c r="L56" s="70">
        <v>14495.15</v>
      </c>
      <c r="M56" s="70"/>
      <c r="N56" s="70"/>
      <c r="O56" s="66">
        <f t="shared" ref="O56:Q56" si="209">AA56+AD56+AG56+AJ56+AM56+AP56+AS56+AV56+AY56+BB56+BE56+BH56</f>
        <v>0</v>
      </c>
      <c r="P56" s="66">
        <f t="shared" si="209"/>
        <v>14495.15</v>
      </c>
      <c r="Q56" s="66">
        <f t="shared" si="209"/>
        <v>0</v>
      </c>
      <c r="R56" s="67">
        <f t="shared" ref="R56:T56" si="210">IF(BK56=0,SUM(AA56+AD56+AG56+AJ56+AM56+AP56+AS56+AV56+AY56+BB56+BE56+BH56),BK56)</f>
        <v>0</v>
      </c>
      <c r="S56" s="67">
        <f t="shared" si="210"/>
        <v>14495.15</v>
      </c>
      <c r="T56" s="67">
        <f t="shared" si="210"/>
        <v>0</v>
      </c>
      <c r="U56" s="66">
        <f t="shared" si="47"/>
        <v>0</v>
      </c>
      <c r="V56" s="66">
        <f t="shared" si="48"/>
        <v>0</v>
      </c>
      <c r="W56" s="66">
        <f t="shared" si="49"/>
        <v>0</v>
      </c>
      <c r="X56" s="69">
        <f t="shared" ref="X56:Y56" si="211">IF(O56&gt;0,O56/K56,0)</f>
        <v>0</v>
      </c>
      <c r="Y56" s="69">
        <f t="shared" si="211"/>
        <v>1</v>
      </c>
      <c r="Z56" s="69">
        <f t="shared" si="5"/>
        <v>0</v>
      </c>
      <c r="AA56" s="70"/>
      <c r="AB56" s="70"/>
      <c r="AC56" s="70"/>
      <c r="AD56" s="70"/>
      <c r="AE56" s="71"/>
      <c r="AF56" s="71"/>
      <c r="AG56" s="71"/>
      <c r="AH56" s="71"/>
      <c r="AI56" s="70"/>
      <c r="AJ56" s="70"/>
      <c r="AK56" s="70"/>
      <c r="AL56" s="70"/>
      <c r="AM56" s="70"/>
      <c r="AN56" s="62">
        <v>3114.1</v>
      </c>
      <c r="AO56" s="70"/>
      <c r="AP56" s="70"/>
      <c r="AQ56" s="62">
        <v>11381.05</v>
      </c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>
        <f t="shared" si="73"/>
        <v>0</v>
      </c>
      <c r="BO56" s="65">
        <f t="shared" si="74"/>
        <v>0</v>
      </c>
      <c r="BP56" s="70">
        <f t="shared" si="75"/>
        <v>0</v>
      </c>
      <c r="BQ56" s="70">
        <f t="shared" si="76"/>
        <v>0</v>
      </c>
      <c r="BR56" s="70">
        <f t="shared" si="77"/>
        <v>0</v>
      </c>
      <c r="BS56" s="70">
        <f t="shared" si="78"/>
        <v>0</v>
      </c>
      <c r="BT56" s="70">
        <f t="shared" si="79"/>
        <v>0</v>
      </c>
      <c r="BU56" s="70">
        <f t="shared" si="80"/>
        <v>0</v>
      </c>
      <c r="BV56" s="70">
        <f t="shared" si="81"/>
        <v>0</v>
      </c>
      <c r="BW56" s="70">
        <f t="shared" si="82"/>
        <v>0</v>
      </c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72"/>
      <c r="B57" s="73"/>
      <c r="C57" s="57" t="s">
        <v>121</v>
      </c>
      <c r="D57" s="58" t="s">
        <v>122</v>
      </c>
      <c r="E57" s="59">
        <v>2000</v>
      </c>
      <c r="F57" s="60"/>
      <c r="G57" s="60">
        <f t="shared" si="42"/>
        <v>2000</v>
      </c>
      <c r="H57" s="60"/>
      <c r="I57" s="61">
        <f t="shared" si="43"/>
        <v>0</v>
      </c>
      <c r="J57" s="61">
        <f t="shared" si="44"/>
        <v>0</v>
      </c>
      <c r="K57" s="70"/>
      <c r="L57" s="70"/>
      <c r="M57" s="70"/>
      <c r="N57" s="70"/>
      <c r="O57" s="66">
        <f t="shared" ref="O57:Q57" si="212">AA57+AD57+AG57+AJ57+AM57+AP57+AS57+AV57+AY57+BB57+BE57+BH57</f>
        <v>0</v>
      </c>
      <c r="P57" s="66">
        <f t="shared" si="212"/>
        <v>0</v>
      </c>
      <c r="Q57" s="66">
        <f t="shared" si="212"/>
        <v>0</v>
      </c>
      <c r="R57" s="67">
        <f t="shared" ref="R57:T57" si="213">IF(BK57=0,SUM(AA57+AD57+AG57+AJ57+AM57+AP57+AS57+AV57+AY57+BB57+BE57+BH57),BK57)</f>
        <v>0</v>
      </c>
      <c r="S57" s="67">
        <f t="shared" si="213"/>
        <v>0</v>
      </c>
      <c r="T57" s="67">
        <f t="shared" si="213"/>
        <v>0</v>
      </c>
      <c r="U57" s="66">
        <f t="shared" si="47"/>
        <v>0</v>
      </c>
      <c r="V57" s="66">
        <f t="shared" si="48"/>
        <v>0</v>
      </c>
      <c r="W57" s="66">
        <f t="shared" si="49"/>
        <v>0</v>
      </c>
      <c r="X57" s="69">
        <f t="shared" ref="X57:Y57" si="214">IF(O57&gt;0,O57/K57,0)</f>
        <v>0</v>
      </c>
      <c r="Y57" s="69">
        <f t="shared" si="214"/>
        <v>0</v>
      </c>
      <c r="Z57" s="69">
        <f t="shared" si="5"/>
        <v>0</v>
      </c>
      <c r="AA57" s="70"/>
      <c r="AB57" s="70"/>
      <c r="AC57" s="70"/>
      <c r="AD57" s="70"/>
      <c r="AE57" s="71"/>
      <c r="AF57" s="71"/>
      <c r="AG57" s="71"/>
      <c r="AH57" s="71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>
        <f t="shared" si="73"/>
        <v>0</v>
      </c>
      <c r="BO57" s="65">
        <f t="shared" si="74"/>
        <v>0</v>
      </c>
      <c r="BP57" s="70">
        <f t="shared" si="75"/>
        <v>0</v>
      </c>
      <c r="BQ57" s="70">
        <f t="shared" si="76"/>
        <v>0</v>
      </c>
      <c r="BR57" s="70">
        <f t="shared" si="77"/>
        <v>0</v>
      </c>
      <c r="BS57" s="70">
        <f t="shared" si="78"/>
        <v>0</v>
      </c>
      <c r="BT57" s="70">
        <f t="shared" si="79"/>
        <v>0</v>
      </c>
      <c r="BU57" s="70">
        <f t="shared" si="80"/>
        <v>0</v>
      </c>
      <c r="BV57" s="70">
        <f t="shared" si="81"/>
        <v>0</v>
      </c>
      <c r="BW57" s="70">
        <f t="shared" si="82"/>
        <v>0</v>
      </c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72"/>
      <c r="B58" s="73"/>
      <c r="C58" s="57" t="s">
        <v>219</v>
      </c>
      <c r="D58" s="102" t="s">
        <v>220</v>
      </c>
      <c r="E58" s="59">
        <v>90000</v>
      </c>
      <c r="F58" s="60"/>
      <c r="G58" s="60">
        <f t="shared" si="42"/>
        <v>90000</v>
      </c>
      <c r="H58" s="60"/>
      <c r="I58" s="61">
        <f t="shared" si="43"/>
        <v>0</v>
      </c>
      <c r="J58" s="61">
        <f t="shared" si="44"/>
        <v>0</v>
      </c>
      <c r="K58" s="70"/>
      <c r="L58" s="70"/>
      <c r="M58" s="70"/>
      <c r="N58" s="70"/>
      <c r="O58" s="66">
        <f t="shared" ref="O58:Q58" si="215">AA58+AD58+AG58+AJ58+AM58+AP58+AS58+AV58+AY58+BB58+BE58+BH58</f>
        <v>0</v>
      </c>
      <c r="P58" s="66">
        <f t="shared" si="215"/>
        <v>0</v>
      </c>
      <c r="Q58" s="66">
        <f t="shared" si="215"/>
        <v>0</v>
      </c>
      <c r="R58" s="67">
        <f t="shared" ref="R58:T58" si="216">IF(BK58=0,SUM(AA58+AD58+AG58+AJ58+AM58+AP58+AS58+AV58+AY58+BB58+BE58+BH58),BK58)</f>
        <v>0</v>
      </c>
      <c r="S58" s="67">
        <f t="shared" si="216"/>
        <v>0</v>
      </c>
      <c r="T58" s="67">
        <f t="shared" si="216"/>
        <v>0</v>
      </c>
      <c r="U58" s="66">
        <f t="shared" si="47"/>
        <v>0</v>
      </c>
      <c r="V58" s="66">
        <f t="shared" si="48"/>
        <v>0</v>
      </c>
      <c r="W58" s="66">
        <f t="shared" si="49"/>
        <v>0</v>
      </c>
      <c r="X58" s="69">
        <f t="shared" ref="X58:Y58" si="217">IF(O58&gt;0,O58/K58,0)</f>
        <v>0</v>
      </c>
      <c r="Y58" s="69">
        <f t="shared" si="217"/>
        <v>0</v>
      </c>
      <c r="Z58" s="69">
        <f t="shared" si="5"/>
        <v>0</v>
      </c>
      <c r="AA58" s="70"/>
      <c r="AB58" s="70"/>
      <c r="AC58" s="70"/>
      <c r="AD58" s="70"/>
      <c r="AE58" s="71"/>
      <c r="AF58" s="71"/>
      <c r="AG58" s="71"/>
      <c r="AH58" s="71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>
        <f t="shared" si="73"/>
        <v>0</v>
      </c>
      <c r="BO58" s="65">
        <f t="shared" si="74"/>
        <v>0</v>
      </c>
      <c r="BP58" s="70">
        <f t="shared" si="75"/>
        <v>0</v>
      </c>
      <c r="BQ58" s="70">
        <f t="shared" si="76"/>
        <v>0</v>
      </c>
      <c r="BR58" s="70">
        <f t="shared" si="77"/>
        <v>0</v>
      </c>
      <c r="BS58" s="70">
        <f t="shared" si="78"/>
        <v>0</v>
      </c>
      <c r="BT58" s="70">
        <f t="shared" si="79"/>
        <v>0</v>
      </c>
      <c r="BU58" s="70">
        <f t="shared" si="80"/>
        <v>0</v>
      </c>
      <c r="BV58" s="70">
        <f t="shared" si="81"/>
        <v>0</v>
      </c>
      <c r="BW58" s="70">
        <f t="shared" si="82"/>
        <v>0</v>
      </c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103" t="s">
        <v>221</v>
      </c>
      <c r="B59" s="73"/>
      <c r="C59" s="57" t="s">
        <v>222</v>
      </c>
      <c r="D59" s="93" t="s">
        <v>223</v>
      </c>
      <c r="E59" s="59">
        <v>700000</v>
      </c>
      <c r="F59" s="60"/>
      <c r="G59" s="60">
        <f t="shared" si="42"/>
        <v>700000</v>
      </c>
      <c r="H59" s="60">
        <v>100000</v>
      </c>
      <c r="I59" s="61">
        <f t="shared" si="43"/>
        <v>0.51024259999999999</v>
      </c>
      <c r="J59" s="61">
        <f t="shared" si="44"/>
        <v>2.9384614285714285E-2</v>
      </c>
      <c r="K59" s="62">
        <v>357169.82</v>
      </c>
      <c r="L59" s="70"/>
      <c r="M59" s="70"/>
      <c r="N59" s="70"/>
      <c r="O59" s="66">
        <f t="shared" ref="O59:Q59" si="218">AA59+AD59+AG59+AJ59+AM59+AP59+AS59+AV59+AY59+BB59+BE59+BH59</f>
        <v>20569.23</v>
      </c>
      <c r="P59" s="66">
        <f t="shared" si="218"/>
        <v>0</v>
      </c>
      <c r="Q59" s="66">
        <f t="shared" si="218"/>
        <v>0</v>
      </c>
      <c r="R59" s="67">
        <f t="shared" ref="R59:T59" si="219">IF(BK59=0,SUM(AA59+AD59+AG59+AJ59+AM59+AP59+AS59+AV59+AY59+BB59+BE59+BH59),BK59)</f>
        <v>20569.23</v>
      </c>
      <c r="S59" s="67">
        <f t="shared" si="219"/>
        <v>0</v>
      </c>
      <c r="T59" s="67">
        <f t="shared" si="219"/>
        <v>0</v>
      </c>
      <c r="U59" s="68">
        <f t="shared" si="47"/>
        <v>336600.59</v>
      </c>
      <c r="V59" s="66">
        <f t="shared" si="48"/>
        <v>0</v>
      </c>
      <c r="W59" s="66">
        <f t="shared" si="49"/>
        <v>0</v>
      </c>
      <c r="X59" s="69">
        <f t="shared" ref="X59:Y59" si="220">IF(O59&gt;0,O59/K59,0)</f>
        <v>5.7589496223393113E-2</v>
      </c>
      <c r="Y59" s="69">
        <f t="shared" si="220"/>
        <v>0</v>
      </c>
      <c r="Z59" s="69">
        <f t="shared" si="5"/>
        <v>0</v>
      </c>
      <c r="AA59" s="70"/>
      <c r="AB59" s="70"/>
      <c r="AC59" s="70"/>
      <c r="AD59" s="70"/>
      <c r="AE59" s="71"/>
      <c r="AF59" s="71"/>
      <c r="AG59" s="71"/>
      <c r="AH59" s="71"/>
      <c r="AI59" s="70"/>
      <c r="AJ59" s="70"/>
      <c r="AK59" s="70"/>
      <c r="AL59" s="70"/>
      <c r="AM59" s="70"/>
      <c r="AN59" s="70"/>
      <c r="AO59" s="70"/>
      <c r="AP59" s="62">
        <v>20569.23</v>
      </c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>
        <f t="shared" si="73"/>
        <v>20569.23</v>
      </c>
      <c r="BO59" s="65">
        <f t="shared" si="74"/>
        <v>0</v>
      </c>
      <c r="BP59" s="70">
        <f t="shared" si="75"/>
        <v>20569.23</v>
      </c>
      <c r="BQ59" s="70">
        <f t="shared" si="76"/>
        <v>336600.59</v>
      </c>
      <c r="BR59" s="70">
        <f t="shared" si="77"/>
        <v>0</v>
      </c>
      <c r="BS59" s="70">
        <f t="shared" si="78"/>
        <v>336600.59</v>
      </c>
      <c r="BT59" s="70">
        <f t="shared" si="79"/>
        <v>0</v>
      </c>
      <c r="BU59" s="70">
        <f t="shared" si="80"/>
        <v>20569.23</v>
      </c>
      <c r="BV59" s="70">
        <f t="shared" si="81"/>
        <v>336600.59</v>
      </c>
      <c r="BW59" s="70">
        <f t="shared" si="82"/>
        <v>20569.23</v>
      </c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104" t="s">
        <v>224</v>
      </c>
      <c r="B60" s="105" t="s">
        <v>225</v>
      </c>
      <c r="C60" s="57" t="s">
        <v>226</v>
      </c>
      <c r="D60" s="106" t="s">
        <v>227</v>
      </c>
      <c r="E60" s="59">
        <v>370000</v>
      </c>
      <c r="F60" s="60"/>
      <c r="G60" s="60">
        <f t="shared" si="42"/>
        <v>370000</v>
      </c>
      <c r="H60" s="60">
        <v>100000</v>
      </c>
      <c r="I60" s="61">
        <f t="shared" si="43"/>
        <v>1.0390613513513514</v>
      </c>
      <c r="J60" s="61">
        <f t="shared" si="44"/>
        <v>0.41562454054054049</v>
      </c>
      <c r="K60" s="62">
        <f>38445.27+346007.43</f>
        <v>384452.7</v>
      </c>
      <c r="L60" s="70">
        <v>38445.269999999997</v>
      </c>
      <c r="M60" s="70"/>
      <c r="N60" s="70"/>
      <c r="O60" s="66">
        <f t="shared" ref="O60:Q60" si="221">AA60+AD60+AG60+AJ60+AM60+AP60+AS60+AV60+AY60+BB60+BE60+BH60</f>
        <v>153781.07999999999</v>
      </c>
      <c r="P60" s="66">
        <f t="shared" si="221"/>
        <v>38445.269999999997</v>
      </c>
      <c r="Q60" s="66">
        <f t="shared" si="221"/>
        <v>0</v>
      </c>
      <c r="R60" s="67">
        <f t="shared" ref="R60:T60" si="222">IF(BK60=0,SUM(AA60+AD60+AG60+AJ60+AM60+AP60+AS60+AV60+AY60+BB60+BE60+BH60),BK60)</f>
        <v>153781.07999999999</v>
      </c>
      <c r="S60" s="67">
        <f t="shared" si="222"/>
        <v>38445.269999999997</v>
      </c>
      <c r="T60" s="67">
        <f t="shared" si="222"/>
        <v>0</v>
      </c>
      <c r="U60" s="68">
        <f t="shared" si="47"/>
        <v>230671.62000000002</v>
      </c>
      <c r="V60" s="66">
        <f t="shared" si="48"/>
        <v>0</v>
      </c>
      <c r="W60" s="66">
        <f t="shared" si="49"/>
        <v>0</v>
      </c>
      <c r="X60" s="69">
        <f t="shared" ref="X60:Y60" si="223">IF(O60&gt;0,O60/K60,0)</f>
        <v>0.39999999999999997</v>
      </c>
      <c r="Y60" s="69">
        <f t="shared" si="223"/>
        <v>1</v>
      </c>
      <c r="Z60" s="69">
        <f t="shared" si="5"/>
        <v>0</v>
      </c>
      <c r="AA60" s="62"/>
      <c r="AB60" s="62">
        <v>38445.269999999997</v>
      </c>
      <c r="AC60" s="70"/>
      <c r="AD60" s="70"/>
      <c r="AE60" s="71"/>
      <c r="AF60" s="71"/>
      <c r="AG60" s="95">
        <v>38445.269999999997</v>
      </c>
      <c r="AH60" s="71"/>
      <c r="AI60" s="70"/>
      <c r="AJ60" s="62">
        <v>38445.269999999997</v>
      </c>
      <c r="AK60" s="70"/>
      <c r="AL60" s="70"/>
      <c r="AM60" s="62">
        <v>38445.269999999997</v>
      </c>
      <c r="AN60" s="70"/>
      <c r="AO60" s="70"/>
      <c r="AP60" s="62">
        <v>38445.269999999997</v>
      </c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>
        <f t="shared" si="73"/>
        <v>153781.07999999999</v>
      </c>
      <c r="BO60" s="65">
        <f t="shared" si="74"/>
        <v>0</v>
      </c>
      <c r="BP60" s="70">
        <f t="shared" si="75"/>
        <v>153781.07999999999</v>
      </c>
      <c r="BQ60" s="70">
        <f t="shared" si="76"/>
        <v>230671.62000000002</v>
      </c>
      <c r="BR60" s="70">
        <f t="shared" si="77"/>
        <v>0</v>
      </c>
      <c r="BS60" s="70">
        <f t="shared" si="78"/>
        <v>230671.62000000002</v>
      </c>
      <c r="BT60" s="70">
        <f t="shared" si="79"/>
        <v>0</v>
      </c>
      <c r="BU60" s="70">
        <f t="shared" si="80"/>
        <v>153781.07999999999</v>
      </c>
      <c r="BV60" s="70">
        <f t="shared" si="81"/>
        <v>230671.62000000002</v>
      </c>
      <c r="BW60" s="70">
        <f t="shared" si="82"/>
        <v>153781.07999999999</v>
      </c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104" t="s">
        <v>228</v>
      </c>
      <c r="B61" s="105" t="s">
        <v>229</v>
      </c>
      <c r="C61" s="57" t="s">
        <v>230</v>
      </c>
      <c r="D61" s="58" t="s">
        <v>231</v>
      </c>
      <c r="E61" s="59">
        <v>260000</v>
      </c>
      <c r="F61" s="60"/>
      <c r="G61" s="60">
        <f t="shared" si="42"/>
        <v>260000</v>
      </c>
      <c r="H61" s="60">
        <v>100000</v>
      </c>
      <c r="I61" s="61">
        <f t="shared" si="43"/>
        <v>1.339596346153846</v>
      </c>
      <c r="J61" s="61">
        <f t="shared" si="44"/>
        <v>0.29317580769230767</v>
      </c>
      <c r="K61" s="62">
        <v>348295.05</v>
      </c>
      <c r="L61" s="70">
        <v>38699.449999999997</v>
      </c>
      <c r="M61" s="70"/>
      <c r="N61" s="70"/>
      <c r="O61" s="66">
        <f t="shared" ref="O61:Q61" si="224">AA61+AD61+AG61+AJ61+AM61+AP61+AS61+AV61+AY61+BB61+BE61+BH61</f>
        <v>76225.709999999992</v>
      </c>
      <c r="P61" s="66">
        <f t="shared" si="224"/>
        <v>38699.450000000004</v>
      </c>
      <c r="Q61" s="66">
        <f t="shared" si="224"/>
        <v>0</v>
      </c>
      <c r="R61" s="67">
        <f t="shared" ref="R61:T61" si="225">IF(BK61=0,SUM(AA61+AD61+AG61+AJ61+AM61+AP61+AS61+AV61+AY61+BB61+BE61+BH61),BK61)</f>
        <v>76225.709999999992</v>
      </c>
      <c r="S61" s="67">
        <f t="shared" si="225"/>
        <v>38699.450000000004</v>
      </c>
      <c r="T61" s="67">
        <f t="shared" si="225"/>
        <v>0</v>
      </c>
      <c r="U61" s="68">
        <f t="shared" si="47"/>
        <v>272069.33999999997</v>
      </c>
      <c r="V61" s="66">
        <f t="shared" si="48"/>
        <v>-7.2759576141834259E-12</v>
      </c>
      <c r="W61" s="66">
        <f t="shared" si="49"/>
        <v>0</v>
      </c>
      <c r="X61" s="69">
        <f t="shared" ref="X61:Y61" si="226">IF(O61&gt;0,O61/K61,0)</f>
        <v>0.21885384245340264</v>
      </c>
      <c r="Y61" s="69">
        <f t="shared" si="226"/>
        <v>1.0000000000000002</v>
      </c>
      <c r="Z61" s="69">
        <f t="shared" si="5"/>
        <v>0</v>
      </c>
      <c r="AA61" s="70"/>
      <c r="AB61" s="62">
        <v>36042.720000000001</v>
      </c>
      <c r="AC61" s="70"/>
      <c r="AD61" s="70"/>
      <c r="AE61" s="95">
        <v>2656.73</v>
      </c>
      <c r="AF61" s="71"/>
      <c r="AG61" s="71"/>
      <c r="AH61" s="71"/>
      <c r="AI61" s="70"/>
      <c r="AJ61" s="70"/>
      <c r="AK61" s="70"/>
      <c r="AL61" s="70"/>
      <c r="AM61" s="62">
        <v>38468.43</v>
      </c>
      <c r="AN61" s="70"/>
      <c r="AO61" s="70"/>
      <c r="AP61" s="70">
        <f>37872.81-37872.81+37757.28</f>
        <v>37757.279999999999</v>
      </c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>
        <f t="shared" si="73"/>
        <v>76225.709999999992</v>
      </c>
      <c r="BO61" s="65">
        <f t="shared" si="74"/>
        <v>0</v>
      </c>
      <c r="BP61" s="70">
        <f t="shared" si="75"/>
        <v>76225.709999999992</v>
      </c>
      <c r="BQ61" s="70">
        <f t="shared" si="76"/>
        <v>272069.33999999997</v>
      </c>
      <c r="BR61" s="70">
        <f t="shared" si="77"/>
        <v>0</v>
      </c>
      <c r="BS61" s="70">
        <f t="shared" si="78"/>
        <v>272069.33999999997</v>
      </c>
      <c r="BT61" s="70">
        <f t="shared" si="79"/>
        <v>0</v>
      </c>
      <c r="BU61" s="70">
        <f t="shared" si="80"/>
        <v>76225.709999999992</v>
      </c>
      <c r="BV61" s="70">
        <f t="shared" si="81"/>
        <v>272069.33999999997</v>
      </c>
      <c r="BW61" s="70">
        <f t="shared" si="82"/>
        <v>76225.709999999992</v>
      </c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107"/>
      <c r="B62" s="108" t="s">
        <v>232</v>
      </c>
      <c r="C62" s="57" t="s">
        <v>233</v>
      </c>
      <c r="D62" s="58" t="s">
        <v>234</v>
      </c>
      <c r="E62" s="59"/>
      <c r="F62" s="60"/>
      <c r="G62" s="60">
        <f t="shared" si="42"/>
        <v>0</v>
      </c>
      <c r="H62" s="60">
        <v>150000</v>
      </c>
      <c r="I62" s="61">
        <f t="shared" si="43"/>
        <v>0</v>
      </c>
      <c r="J62" s="61">
        <f t="shared" si="44"/>
        <v>0</v>
      </c>
      <c r="K62" s="70"/>
      <c r="L62" s="70">
        <v>64450</v>
      </c>
      <c r="M62" s="70"/>
      <c r="N62" s="70"/>
      <c r="O62" s="66">
        <f t="shared" ref="O62:Q62" si="227">AA62+AD62+AG62+AJ62+AM62+AP62+AS62+AV62+AY62+BB62+BE62+BH62</f>
        <v>0</v>
      </c>
      <c r="P62" s="66">
        <f t="shared" si="227"/>
        <v>64450</v>
      </c>
      <c r="Q62" s="66">
        <f t="shared" si="227"/>
        <v>0</v>
      </c>
      <c r="R62" s="67">
        <f t="shared" ref="R62:T62" si="228">IF(BK62=0,SUM(AA62+AD62+AG62+AJ62+AM62+AP62+AS62+AV62+AY62+BB62+BE62+BH62),BK62)</f>
        <v>0</v>
      </c>
      <c r="S62" s="67">
        <f t="shared" si="228"/>
        <v>64450</v>
      </c>
      <c r="T62" s="67">
        <f t="shared" si="228"/>
        <v>0</v>
      </c>
      <c r="U62" s="66">
        <f t="shared" si="47"/>
        <v>0</v>
      </c>
      <c r="V62" s="66">
        <f t="shared" si="48"/>
        <v>0</v>
      </c>
      <c r="W62" s="66">
        <f t="shared" si="49"/>
        <v>0</v>
      </c>
      <c r="X62" s="69">
        <f t="shared" ref="X62:Y62" si="229">IF(O62&gt;0,O62/K62,0)</f>
        <v>0</v>
      </c>
      <c r="Y62" s="69">
        <f t="shared" si="229"/>
        <v>1</v>
      </c>
      <c r="Z62" s="69">
        <f t="shared" si="5"/>
        <v>0</v>
      </c>
      <c r="AA62" s="70"/>
      <c r="AB62" s="70"/>
      <c r="AC62" s="70"/>
      <c r="AD62" s="70"/>
      <c r="AE62" s="71"/>
      <c r="AF62" s="71"/>
      <c r="AG62" s="71"/>
      <c r="AH62" s="95">
        <v>64450</v>
      </c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>
        <f t="shared" si="73"/>
        <v>0</v>
      </c>
      <c r="BO62" s="65">
        <f t="shared" si="74"/>
        <v>0</v>
      </c>
      <c r="BP62" s="70">
        <f t="shared" si="75"/>
        <v>0</v>
      </c>
      <c r="BQ62" s="70">
        <f t="shared" si="76"/>
        <v>0</v>
      </c>
      <c r="BR62" s="70">
        <f t="shared" si="77"/>
        <v>0</v>
      </c>
      <c r="BS62" s="70">
        <f t="shared" si="78"/>
        <v>0</v>
      </c>
      <c r="BT62" s="70">
        <f t="shared" si="79"/>
        <v>0</v>
      </c>
      <c r="BU62" s="70">
        <f t="shared" si="80"/>
        <v>0</v>
      </c>
      <c r="BV62" s="70">
        <f t="shared" si="81"/>
        <v>0</v>
      </c>
      <c r="BW62" s="70">
        <f t="shared" si="82"/>
        <v>0</v>
      </c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81"/>
      <c r="B63" s="56"/>
      <c r="C63" s="57" t="s">
        <v>233</v>
      </c>
      <c r="D63" s="58" t="s">
        <v>235</v>
      </c>
      <c r="E63" s="59"/>
      <c r="F63" s="60"/>
      <c r="G63" s="60">
        <f t="shared" si="42"/>
        <v>0</v>
      </c>
      <c r="H63" s="60">
        <v>100000</v>
      </c>
      <c r="I63" s="61">
        <f t="shared" si="43"/>
        <v>0</v>
      </c>
      <c r="J63" s="61">
        <f t="shared" si="44"/>
        <v>0</v>
      </c>
      <c r="K63" s="70"/>
      <c r="L63" s="70"/>
      <c r="M63" s="70"/>
      <c r="N63" s="70"/>
      <c r="O63" s="66">
        <f t="shared" ref="O63:Q63" si="230">AA63+AD63+AG63+AJ63+AM63+AP63+AS63+AV63+AY63+BB63+BE63+BH63</f>
        <v>0</v>
      </c>
      <c r="P63" s="66">
        <f t="shared" si="230"/>
        <v>0</v>
      </c>
      <c r="Q63" s="66">
        <f t="shared" si="230"/>
        <v>0</v>
      </c>
      <c r="R63" s="67">
        <f t="shared" ref="R63:T63" si="231">IF(BK63=0,SUM(AA63+AD63+AG63+AJ63+AM63+AP63+AS63+AV63+AY63+BB63+BE63+BH63),BK63)</f>
        <v>0</v>
      </c>
      <c r="S63" s="67">
        <f t="shared" si="231"/>
        <v>0</v>
      </c>
      <c r="T63" s="67">
        <f t="shared" si="231"/>
        <v>0</v>
      </c>
      <c r="U63" s="66">
        <f t="shared" si="47"/>
        <v>0</v>
      </c>
      <c r="V63" s="66">
        <f t="shared" si="48"/>
        <v>0</v>
      </c>
      <c r="W63" s="66">
        <f t="shared" si="49"/>
        <v>0</v>
      </c>
      <c r="X63" s="69">
        <f t="shared" ref="X63:Y63" si="232">IF(O63&gt;0,O63/K63,0)</f>
        <v>0</v>
      </c>
      <c r="Y63" s="69">
        <f t="shared" si="232"/>
        <v>0</v>
      </c>
      <c r="Z63" s="69">
        <f t="shared" si="5"/>
        <v>0</v>
      </c>
      <c r="AA63" s="70"/>
      <c r="AB63" s="70"/>
      <c r="AC63" s="70"/>
      <c r="AD63" s="70"/>
      <c r="AE63" s="71"/>
      <c r="AF63" s="71"/>
      <c r="AG63" s="71"/>
      <c r="AH63" s="71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>
        <f t="shared" si="73"/>
        <v>0</v>
      </c>
      <c r="BO63" s="65">
        <f t="shared" si="74"/>
        <v>0</v>
      </c>
      <c r="BP63" s="70">
        <f t="shared" si="75"/>
        <v>0</v>
      </c>
      <c r="BQ63" s="70">
        <f t="shared" si="76"/>
        <v>0</v>
      </c>
      <c r="BR63" s="70">
        <f t="shared" si="77"/>
        <v>0</v>
      </c>
      <c r="BS63" s="70">
        <f t="shared" si="78"/>
        <v>0</v>
      </c>
      <c r="BT63" s="70">
        <f t="shared" si="79"/>
        <v>0</v>
      </c>
      <c r="BU63" s="70">
        <f t="shared" si="80"/>
        <v>0</v>
      </c>
      <c r="BV63" s="70">
        <f t="shared" si="81"/>
        <v>0</v>
      </c>
      <c r="BW63" s="70">
        <f t="shared" si="82"/>
        <v>0</v>
      </c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72"/>
      <c r="B64" s="56" t="s">
        <v>236</v>
      </c>
      <c r="C64" s="57" t="s">
        <v>237</v>
      </c>
      <c r="D64" s="58" t="s">
        <v>238</v>
      </c>
      <c r="E64" s="59"/>
      <c r="F64" s="60"/>
      <c r="G64" s="60">
        <f t="shared" si="42"/>
        <v>0</v>
      </c>
      <c r="H64" s="60"/>
      <c r="I64" s="61">
        <f t="shared" si="43"/>
        <v>0</v>
      </c>
      <c r="J64" s="61">
        <f t="shared" si="44"/>
        <v>0</v>
      </c>
      <c r="K64" s="70"/>
      <c r="L64" s="70">
        <v>101748.22</v>
      </c>
      <c r="M64" s="70"/>
      <c r="N64" s="70"/>
      <c r="O64" s="66">
        <f t="shared" ref="O64:Q64" si="233">AA64+AD64+AG64+AJ64+AM64+AP64+AS64+AV64+AY64+BB64+BE64+BH64</f>
        <v>0</v>
      </c>
      <c r="P64" s="66">
        <f t="shared" si="233"/>
        <v>101748.22</v>
      </c>
      <c r="Q64" s="66">
        <f t="shared" si="233"/>
        <v>0</v>
      </c>
      <c r="R64" s="67">
        <f t="shared" ref="R64:T64" si="234">IF(BK64=0,SUM(AA64+AD64+AG64+AJ64+AM64+AP64+AS64+AV64+AY64+BB64+BE64+BH64),BK64)</f>
        <v>0</v>
      </c>
      <c r="S64" s="67">
        <f t="shared" si="234"/>
        <v>101748.22</v>
      </c>
      <c r="T64" s="67">
        <f t="shared" si="234"/>
        <v>0</v>
      </c>
      <c r="U64" s="66">
        <f t="shared" si="47"/>
        <v>0</v>
      </c>
      <c r="V64" s="66">
        <f t="shared" si="48"/>
        <v>0</v>
      </c>
      <c r="W64" s="66">
        <f t="shared" si="49"/>
        <v>0</v>
      </c>
      <c r="X64" s="69">
        <f t="shared" ref="X64:Y64" si="235">IF(O64&gt;0,O64/K64,0)</f>
        <v>0</v>
      </c>
      <c r="Y64" s="69">
        <f t="shared" si="235"/>
        <v>1</v>
      </c>
      <c r="Z64" s="69">
        <f t="shared" si="5"/>
        <v>0</v>
      </c>
      <c r="AA64" s="70"/>
      <c r="AB64" s="62">
        <v>48308.34</v>
      </c>
      <c r="AC64" s="70"/>
      <c r="AD64" s="70"/>
      <c r="AE64" s="71"/>
      <c r="AF64" s="71"/>
      <c r="AG64" s="71"/>
      <c r="AH64" s="71"/>
      <c r="AI64" s="70"/>
      <c r="AJ64" s="70"/>
      <c r="AK64" s="70"/>
      <c r="AL64" s="70"/>
      <c r="AM64" s="70"/>
      <c r="AN64" s="70">
        <f>47948.46+5491.42</f>
        <v>53439.88</v>
      </c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>
        <f t="shared" si="73"/>
        <v>0</v>
      </c>
      <c r="BO64" s="65">
        <f t="shared" si="74"/>
        <v>0</v>
      </c>
      <c r="BP64" s="70">
        <f t="shared" si="75"/>
        <v>0</v>
      </c>
      <c r="BQ64" s="70">
        <f t="shared" si="76"/>
        <v>0</v>
      </c>
      <c r="BR64" s="70">
        <f t="shared" si="77"/>
        <v>0</v>
      </c>
      <c r="BS64" s="70">
        <f t="shared" si="78"/>
        <v>0</v>
      </c>
      <c r="BT64" s="70">
        <f t="shared" si="79"/>
        <v>0</v>
      </c>
      <c r="BU64" s="70">
        <f t="shared" si="80"/>
        <v>0</v>
      </c>
      <c r="BV64" s="70">
        <f t="shared" si="81"/>
        <v>0</v>
      </c>
      <c r="BW64" s="70">
        <f t="shared" si="82"/>
        <v>0</v>
      </c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107"/>
      <c r="B65" s="105" t="s">
        <v>239</v>
      </c>
      <c r="C65" s="57" t="s">
        <v>237</v>
      </c>
      <c r="D65" s="58" t="s">
        <v>240</v>
      </c>
      <c r="E65" s="59"/>
      <c r="F65" s="60"/>
      <c r="G65" s="60">
        <f t="shared" si="42"/>
        <v>0</v>
      </c>
      <c r="H65" s="60">
        <v>80000</v>
      </c>
      <c r="I65" s="61">
        <f t="shared" si="43"/>
        <v>0</v>
      </c>
      <c r="J65" s="61">
        <f t="shared" si="44"/>
        <v>0</v>
      </c>
      <c r="K65" s="70"/>
      <c r="L65" s="70">
        <v>72064.86</v>
      </c>
      <c r="M65" s="70"/>
      <c r="N65" s="70"/>
      <c r="O65" s="66">
        <f t="shared" ref="O65:Q65" si="236">AA65+AD65+AG65+AJ65+AM65+AP65+AS65+AV65+AY65+BB65+BE65+BH65</f>
        <v>0</v>
      </c>
      <c r="P65" s="66">
        <f t="shared" si="236"/>
        <v>27283.809999999998</v>
      </c>
      <c r="Q65" s="66">
        <f t="shared" si="236"/>
        <v>0</v>
      </c>
      <c r="R65" s="67">
        <f t="shared" ref="R65:T65" si="237">IF(BK65=0,SUM(AA65+AD65+AG65+AJ65+AM65+AP65+AS65+AV65+AY65+BB65+BE65+BH65),BK65)</f>
        <v>0</v>
      </c>
      <c r="S65" s="67">
        <f t="shared" si="237"/>
        <v>27283.809999999998</v>
      </c>
      <c r="T65" s="67">
        <f t="shared" si="237"/>
        <v>0</v>
      </c>
      <c r="U65" s="66">
        <f t="shared" si="47"/>
        <v>0</v>
      </c>
      <c r="V65" s="66">
        <f t="shared" si="48"/>
        <v>44781.05</v>
      </c>
      <c r="W65" s="66">
        <f t="shared" si="49"/>
        <v>0</v>
      </c>
      <c r="X65" s="69">
        <f t="shared" ref="X65:Y65" si="238">IF(O65&gt;0,O65/K65,0)</f>
        <v>0</v>
      </c>
      <c r="Y65" s="69">
        <f t="shared" si="238"/>
        <v>0.3786007493804886</v>
      </c>
      <c r="Z65" s="69">
        <f t="shared" si="5"/>
        <v>0</v>
      </c>
      <c r="AA65" s="70"/>
      <c r="AB65" s="70"/>
      <c r="AC65" s="70"/>
      <c r="AD65" s="70"/>
      <c r="AE65" s="71"/>
      <c r="AF65" s="71"/>
      <c r="AG65" s="71"/>
      <c r="AH65" s="71"/>
      <c r="AI65" s="70"/>
      <c r="AJ65" s="70"/>
      <c r="AK65" s="70"/>
      <c r="AL65" s="70"/>
      <c r="AM65" s="70"/>
      <c r="AN65" s="70"/>
      <c r="AO65" s="70"/>
      <c r="AP65" s="70"/>
      <c r="AQ65" s="70">
        <f>14429.63+12854.18</f>
        <v>27283.809999999998</v>
      </c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>
        <f t="shared" si="73"/>
        <v>0</v>
      </c>
      <c r="BO65" s="65">
        <f t="shared" si="74"/>
        <v>0</v>
      </c>
      <c r="BP65" s="70">
        <f t="shared" si="75"/>
        <v>0</v>
      </c>
      <c r="BQ65" s="70">
        <f t="shared" si="76"/>
        <v>0</v>
      </c>
      <c r="BR65" s="70">
        <f t="shared" si="77"/>
        <v>0</v>
      </c>
      <c r="BS65" s="70">
        <f t="shared" si="78"/>
        <v>0</v>
      </c>
      <c r="BT65" s="70">
        <f t="shared" si="79"/>
        <v>44781.05</v>
      </c>
      <c r="BU65" s="70">
        <f t="shared" si="80"/>
        <v>0</v>
      </c>
      <c r="BV65" s="70">
        <f t="shared" si="81"/>
        <v>0</v>
      </c>
      <c r="BW65" s="70">
        <f t="shared" si="82"/>
        <v>44781.05</v>
      </c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81"/>
      <c r="B66" s="56" t="s">
        <v>241</v>
      </c>
      <c r="C66" s="57" t="s">
        <v>237</v>
      </c>
      <c r="D66" s="58" t="s">
        <v>242</v>
      </c>
      <c r="E66" s="59"/>
      <c r="F66" s="60"/>
      <c r="G66" s="60">
        <f t="shared" si="42"/>
        <v>0</v>
      </c>
      <c r="H66" s="60">
        <v>250000</v>
      </c>
      <c r="I66" s="61">
        <f t="shared" si="43"/>
        <v>0</v>
      </c>
      <c r="J66" s="61">
        <f t="shared" si="44"/>
        <v>0</v>
      </c>
      <c r="K66" s="70"/>
      <c r="L66" s="70">
        <v>141458.57999999999</v>
      </c>
      <c r="M66" s="70"/>
      <c r="N66" s="70"/>
      <c r="O66" s="66">
        <f t="shared" ref="O66:Q66" si="239">AA66+AD66+AG66+AJ66+AM66+AP66+AS66+AV66+AY66+BB66+BE66+BH66</f>
        <v>0</v>
      </c>
      <c r="P66" s="66">
        <f t="shared" si="239"/>
        <v>123367.20999999999</v>
      </c>
      <c r="Q66" s="66">
        <f t="shared" si="239"/>
        <v>0</v>
      </c>
      <c r="R66" s="67">
        <f t="shared" ref="R66:T66" si="240">IF(BK66=0,SUM(AA66+AD66+AG66+AJ66+AM66+AP66+AS66+AV66+AY66+BB66+BE66+BH66),BK66)</f>
        <v>0</v>
      </c>
      <c r="S66" s="67">
        <f t="shared" si="240"/>
        <v>123367.20999999999</v>
      </c>
      <c r="T66" s="67">
        <f t="shared" si="240"/>
        <v>0</v>
      </c>
      <c r="U66" s="66">
        <f t="shared" si="47"/>
        <v>0</v>
      </c>
      <c r="V66" s="66">
        <f t="shared" si="48"/>
        <v>18091.369999999995</v>
      </c>
      <c r="W66" s="66">
        <f t="shared" si="49"/>
        <v>0</v>
      </c>
      <c r="X66" s="69">
        <f t="shared" ref="X66:Y66" si="241">IF(O66&gt;0,O66/K66,0)</f>
        <v>0</v>
      </c>
      <c r="Y66" s="69">
        <f t="shared" si="241"/>
        <v>0.87210835850324531</v>
      </c>
      <c r="Z66" s="69">
        <f t="shared" si="5"/>
        <v>0</v>
      </c>
      <c r="AA66" s="70"/>
      <c r="AB66" s="62">
        <v>12535.69</v>
      </c>
      <c r="AC66" s="70"/>
      <c r="AD66" s="70"/>
      <c r="AE66" s="95">
        <v>40610.17</v>
      </c>
      <c r="AF66" s="71"/>
      <c r="AG66" s="71"/>
      <c r="AH66" s="71"/>
      <c r="AI66" s="70"/>
      <c r="AJ66" s="70"/>
      <c r="AK66" s="62">
        <v>61434.54</v>
      </c>
      <c r="AL66" s="70"/>
      <c r="AM66" s="70"/>
      <c r="AN66" s="62">
        <v>8786.81</v>
      </c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>
        <f t="shared" si="73"/>
        <v>0</v>
      </c>
      <c r="BO66" s="65">
        <f t="shared" si="74"/>
        <v>0</v>
      </c>
      <c r="BP66" s="70">
        <f t="shared" si="75"/>
        <v>0</v>
      </c>
      <c r="BQ66" s="70">
        <f t="shared" si="76"/>
        <v>0</v>
      </c>
      <c r="BR66" s="70">
        <f t="shared" si="77"/>
        <v>0</v>
      </c>
      <c r="BS66" s="70">
        <f t="shared" si="78"/>
        <v>0</v>
      </c>
      <c r="BT66" s="70">
        <f t="shared" si="79"/>
        <v>18091.369999999995</v>
      </c>
      <c r="BU66" s="70">
        <f t="shared" si="80"/>
        <v>0</v>
      </c>
      <c r="BV66" s="70">
        <f t="shared" si="81"/>
        <v>0</v>
      </c>
      <c r="BW66" s="70">
        <f t="shared" si="82"/>
        <v>18091.369999999995</v>
      </c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109" t="s">
        <v>243</v>
      </c>
      <c r="B67" s="110" t="s">
        <v>244</v>
      </c>
      <c r="C67" s="111" t="s">
        <v>245</v>
      </c>
      <c r="D67" s="112" t="s">
        <v>246</v>
      </c>
      <c r="E67" s="59">
        <v>30000</v>
      </c>
      <c r="F67" s="60"/>
      <c r="G67" s="60">
        <f t="shared" si="42"/>
        <v>30000</v>
      </c>
      <c r="H67" s="60"/>
      <c r="I67" s="61">
        <f t="shared" si="43"/>
        <v>1.3231256666666666</v>
      </c>
      <c r="J67" s="61">
        <f t="shared" si="44"/>
        <v>0.55209566666666665</v>
      </c>
      <c r="K67" s="62">
        <v>39693.769999999997</v>
      </c>
      <c r="L67" s="70">
        <v>2827.39</v>
      </c>
      <c r="M67" s="70"/>
      <c r="N67" s="70"/>
      <c r="O67" s="66">
        <f t="shared" ref="O67:Q67" si="242">AA67+AD67+AG67+AJ67+AM67+AP67+AS67+AV67+AY67+BB67+BE67+BH67</f>
        <v>16562.87</v>
      </c>
      <c r="P67" s="66">
        <f t="shared" si="242"/>
        <v>2827.39</v>
      </c>
      <c r="Q67" s="66">
        <f t="shared" si="242"/>
        <v>0</v>
      </c>
      <c r="R67" s="67">
        <f t="shared" ref="R67:T67" si="243">IF(BK67=0,SUM(AA67+AD67+AG67+AJ67+AM67+AP67+AS67+AV67+AY67+BB67+BE67+BH67),BK67)</f>
        <v>16562.87</v>
      </c>
      <c r="S67" s="67">
        <f t="shared" si="243"/>
        <v>2827.39</v>
      </c>
      <c r="T67" s="67">
        <f t="shared" si="243"/>
        <v>0</v>
      </c>
      <c r="U67" s="68">
        <f t="shared" si="47"/>
        <v>23130.899999999998</v>
      </c>
      <c r="V67" s="66">
        <f t="shared" si="48"/>
        <v>0</v>
      </c>
      <c r="W67" s="66">
        <f t="shared" si="49"/>
        <v>0</v>
      </c>
      <c r="X67" s="69">
        <f t="shared" ref="X67:Y67" si="244">IF(O67&gt;0,O67/K67,0)</f>
        <v>0.41726623598615098</v>
      </c>
      <c r="Y67" s="69">
        <f t="shared" si="244"/>
        <v>1</v>
      </c>
      <c r="Z67" s="69">
        <f t="shared" si="5"/>
        <v>0</v>
      </c>
      <c r="AA67" s="70"/>
      <c r="AB67" s="70"/>
      <c r="AC67" s="70"/>
      <c r="AD67" s="70"/>
      <c r="AE67" s="71"/>
      <c r="AF67" s="71"/>
      <c r="AG67" s="71"/>
      <c r="AH67" s="95">
        <v>2827.39</v>
      </c>
      <c r="AI67" s="70"/>
      <c r="AJ67" s="70"/>
      <c r="AK67" s="70"/>
      <c r="AL67" s="70"/>
      <c r="AM67" s="70"/>
      <c r="AN67" s="70"/>
      <c r="AO67" s="70"/>
      <c r="AP67" s="70">
        <f>8165.23+8397.64</f>
        <v>16562.87</v>
      </c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>
        <f t="shared" si="73"/>
        <v>16562.87</v>
      </c>
      <c r="BO67" s="65">
        <f t="shared" si="74"/>
        <v>0</v>
      </c>
      <c r="BP67" s="70">
        <f t="shared" si="75"/>
        <v>16562.87</v>
      </c>
      <c r="BQ67" s="70">
        <f t="shared" si="76"/>
        <v>23130.899999999998</v>
      </c>
      <c r="BR67" s="70">
        <f t="shared" si="77"/>
        <v>0</v>
      </c>
      <c r="BS67" s="70">
        <f t="shared" si="78"/>
        <v>23130.899999999998</v>
      </c>
      <c r="BT67" s="70">
        <f t="shared" si="79"/>
        <v>0</v>
      </c>
      <c r="BU67" s="70">
        <f t="shared" si="80"/>
        <v>16562.87</v>
      </c>
      <c r="BV67" s="70">
        <f t="shared" si="81"/>
        <v>23130.899999999998</v>
      </c>
      <c r="BW67" s="70">
        <f t="shared" si="82"/>
        <v>16562.87</v>
      </c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109" t="s">
        <v>247</v>
      </c>
      <c r="B68" s="110" t="s">
        <v>248</v>
      </c>
      <c r="C68" s="111" t="s">
        <v>245</v>
      </c>
      <c r="D68" s="112" t="s">
        <v>249</v>
      </c>
      <c r="E68" s="85"/>
      <c r="F68" s="86"/>
      <c r="G68" s="60">
        <f t="shared" si="42"/>
        <v>0</v>
      </c>
      <c r="H68" s="60"/>
      <c r="I68" s="61">
        <f t="shared" si="43"/>
        <v>0</v>
      </c>
      <c r="J68" s="61">
        <f t="shared" si="44"/>
        <v>0</v>
      </c>
      <c r="K68" s="62">
        <v>3392.86</v>
      </c>
      <c r="L68" s="87">
        <v>15000</v>
      </c>
      <c r="M68" s="87"/>
      <c r="N68" s="70"/>
      <c r="O68" s="66">
        <f t="shared" ref="O68:Q68" si="245">AA68+AD68+AG68+AJ68+AM68+AP68+AS68+AV68+AY68+BB68+BE68+BH68</f>
        <v>3392.86</v>
      </c>
      <c r="P68" s="66">
        <f t="shared" si="245"/>
        <v>15000</v>
      </c>
      <c r="Q68" s="66">
        <f t="shared" si="245"/>
        <v>0</v>
      </c>
      <c r="R68" s="67">
        <f t="shared" ref="R68:T68" si="246">IF(BK68=0,SUM(AA68+AD68+AG68+AJ68+AM68+AP68+AS68+AV68+AY68+BB68+BE68+BH68),BK68)</f>
        <v>3392.86</v>
      </c>
      <c r="S68" s="67">
        <f t="shared" si="246"/>
        <v>15000</v>
      </c>
      <c r="T68" s="67">
        <f t="shared" si="246"/>
        <v>0</v>
      </c>
      <c r="U68" s="66">
        <f t="shared" si="47"/>
        <v>0</v>
      </c>
      <c r="V68" s="66">
        <f t="shared" si="48"/>
        <v>0</v>
      </c>
      <c r="W68" s="66">
        <f t="shared" si="49"/>
        <v>0</v>
      </c>
      <c r="X68" s="69">
        <f t="shared" ref="X68:Y68" si="247">IF(O68&gt;0,O68/K68,0)</f>
        <v>1</v>
      </c>
      <c r="Y68" s="69">
        <f t="shared" si="247"/>
        <v>1</v>
      </c>
      <c r="Z68" s="69">
        <f t="shared" si="5"/>
        <v>0</v>
      </c>
      <c r="AA68" s="70"/>
      <c r="AB68" s="62">
        <v>9350</v>
      </c>
      <c r="AC68" s="70"/>
      <c r="AD68" s="70"/>
      <c r="AE68" s="71"/>
      <c r="AF68" s="71"/>
      <c r="AG68" s="71"/>
      <c r="AH68" s="95">
        <v>5650</v>
      </c>
      <c r="AI68" s="62"/>
      <c r="AJ68" s="62">
        <v>3308.09</v>
      </c>
      <c r="AK68" s="70"/>
      <c r="AL68" s="70"/>
      <c r="AM68" s="70"/>
      <c r="AN68" s="70"/>
      <c r="AO68" s="70"/>
      <c r="AP68" s="62">
        <v>84.77</v>
      </c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>
        <f t="shared" si="73"/>
        <v>3392.86</v>
      </c>
      <c r="BO68" s="65">
        <f t="shared" si="74"/>
        <v>0</v>
      </c>
      <c r="BP68" s="70">
        <f t="shared" si="75"/>
        <v>3392.86</v>
      </c>
      <c r="BQ68" s="70">
        <f t="shared" si="76"/>
        <v>0</v>
      </c>
      <c r="BR68" s="70">
        <f t="shared" si="77"/>
        <v>0</v>
      </c>
      <c r="BS68" s="70">
        <f t="shared" si="78"/>
        <v>0</v>
      </c>
      <c r="BT68" s="70">
        <f t="shared" si="79"/>
        <v>0</v>
      </c>
      <c r="BU68" s="70">
        <f t="shared" si="80"/>
        <v>3392.86</v>
      </c>
      <c r="BV68" s="70">
        <f t="shared" si="81"/>
        <v>0</v>
      </c>
      <c r="BW68" s="70">
        <f t="shared" si="82"/>
        <v>3392.86</v>
      </c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04" t="s">
        <v>250</v>
      </c>
      <c r="B69" s="105" t="s">
        <v>251</v>
      </c>
      <c r="C69" s="57" t="s">
        <v>237</v>
      </c>
      <c r="D69" s="112" t="s">
        <v>252</v>
      </c>
      <c r="E69" s="85">
        <v>10000</v>
      </c>
      <c r="F69" s="86"/>
      <c r="G69" s="60">
        <f t="shared" si="42"/>
        <v>10000</v>
      </c>
      <c r="H69" s="60"/>
      <c r="I69" s="61">
        <f t="shared" si="43"/>
        <v>2.2070639999999999</v>
      </c>
      <c r="J69" s="61">
        <f t="shared" si="44"/>
        <v>0.69076599999999999</v>
      </c>
      <c r="K69" s="62">
        <f>22070.64</f>
        <v>22070.639999999999</v>
      </c>
      <c r="L69" s="87">
        <v>2904.4</v>
      </c>
      <c r="M69" s="92">
        <v>124.4</v>
      </c>
      <c r="N69" s="70"/>
      <c r="O69" s="66">
        <f t="shared" ref="O69:Q69" si="248">AA69+AD69+AG69+AJ69+AM69+AP69+AS69+AV69+AY69+BB69+BE69+BH69</f>
        <v>6907.66</v>
      </c>
      <c r="P69" s="66">
        <f t="shared" si="248"/>
        <v>2780</v>
      </c>
      <c r="Q69" s="66">
        <f t="shared" si="248"/>
        <v>0</v>
      </c>
      <c r="R69" s="67">
        <f t="shared" ref="R69:T69" si="249">IF(BK69=0,SUM(AA69+AD69+AG69+AJ69+AM69+AP69+AS69+AV69+AY69+BB69+BE69+BH69),BK69)</f>
        <v>6907.66</v>
      </c>
      <c r="S69" s="67">
        <f t="shared" si="249"/>
        <v>2780</v>
      </c>
      <c r="T69" s="67">
        <f t="shared" si="249"/>
        <v>0</v>
      </c>
      <c r="U69" s="68">
        <f t="shared" si="47"/>
        <v>15162.98</v>
      </c>
      <c r="V69" s="66">
        <f t="shared" si="48"/>
        <v>0</v>
      </c>
      <c r="W69" s="66">
        <f t="shared" si="49"/>
        <v>0</v>
      </c>
      <c r="X69" s="69">
        <f t="shared" ref="X69:Y69" si="250">IF(O69&gt;0,O69/K69,0)</f>
        <v>0.3129795964231214</v>
      </c>
      <c r="Y69" s="69">
        <f t="shared" si="250"/>
        <v>0.9571684340999862</v>
      </c>
      <c r="Z69" s="69">
        <f t="shared" si="5"/>
        <v>0</v>
      </c>
      <c r="AA69" s="70"/>
      <c r="AB69" s="62">
        <v>1390</v>
      </c>
      <c r="AC69" s="70"/>
      <c r="AD69" s="70"/>
      <c r="AE69" s="95">
        <v>1390</v>
      </c>
      <c r="AF69" s="71"/>
      <c r="AG69" s="95">
        <v>1390</v>
      </c>
      <c r="AH69" s="71"/>
      <c r="AI69" s="62"/>
      <c r="AJ69" s="62">
        <v>1839.22</v>
      </c>
      <c r="AK69" s="70"/>
      <c r="AL69" s="70"/>
      <c r="AM69" s="70"/>
      <c r="AN69" s="70"/>
      <c r="AO69" s="70"/>
      <c r="AP69" s="70">
        <f>1839.22+1839.22</f>
        <v>3678.44</v>
      </c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>
        <f t="shared" si="73"/>
        <v>6907.66</v>
      </c>
      <c r="BO69" s="65">
        <f t="shared" si="74"/>
        <v>0</v>
      </c>
      <c r="BP69" s="70">
        <f t="shared" si="75"/>
        <v>6907.66</v>
      </c>
      <c r="BQ69" s="70">
        <f t="shared" si="76"/>
        <v>15162.98</v>
      </c>
      <c r="BR69" s="70">
        <f t="shared" si="77"/>
        <v>0</v>
      </c>
      <c r="BS69" s="70">
        <f t="shared" si="78"/>
        <v>15162.98</v>
      </c>
      <c r="BT69" s="70">
        <f t="shared" si="79"/>
        <v>0</v>
      </c>
      <c r="BU69" s="70">
        <f t="shared" si="80"/>
        <v>6907.66</v>
      </c>
      <c r="BV69" s="70">
        <f t="shared" si="81"/>
        <v>15162.98</v>
      </c>
      <c r="BW69" s="70">
        <f t="shared" si="82"/>
        <v>6907.66</v>
      </c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04" t="s">
        <v>253</v>
      </c>
      <c r="B70" s="108"/>
      <c r="C70" s="57" t="s">
        <v>237</v>
      </c>
      <c r="D70" s="112" t="s">
        <v>254</v>
      </c>
      <c r="E70" s="85"/>
      <c r="F70" s="86"/>
      <c r="G70" s="60">
        <f t="shared" si="42"/>
        <v>0</v>
      </c>
      <c r="H70" s="60"/>
      <c r="I70" s="61">
        <f t="shared" si="43"/>
        <v>0</v>
      </c>
      <c r="J70" s="61">
        <f t="shared" si="44"/>
        <v>0</v>
      </c>
      <c r="K70" s="62">
        <v>52927.199999999997</v>
      </c>
      <c r="L70" s="87"/>
      <c r="M70" s="87"/>
      <c r="N70" s="70"/>
      <c r="O70" s="66">
        <f t="shared" ref="O70:Q70" si="251">AA70+AD70+AG70+AJ70+AM70+AP70+AS70+AV70+AY70+BB70+BE70+BH70</f>
        <v>0</v>
      </c>
      <c r="P70" s="66">
        <f t="shared" si="251"/>
        <v>0</v>
      </c>
      <c r="Q70" s="66">
        <f t="shared" si="251"/>
        <v>0</v>
      </c>
      <c r="R70" s="67">
        <f t="shared" ref="R70:T70" si="252">IF(BK70=0,SUM(AA70+AD70+AG70+AJ70+AM70+AP70+AS70+AV70+AY70+BB70+BE70+BH70),BK70)</f>
        <v>0</v>
      </c>
      <c r="S70" s="67">
        <f t="shared" si="252"/>
        <v>0</v>
      </c>
      <c r="T70" s="67">
        <f t="shared" si="252"/>
        <v>0</v>
      </c>
      <c r="U70" s="68">
        <f t="shared" si="47"/>
        <v>52927.199999999997</v>
      </c>
      <c r="V70" s="66">
        <f t="shared" si="48"/>
        <v>0</v>
      </c>
      <c r="W70" s="66">
        <f t="shared" si="49"/>
        <v>0</v>
      </c>
      <c r="X70" s="69">
        <f t="shared" ref="X70:Y70" si="253">IF(O70&gt;0,O70/K70,0)</f>
        <v>0</v>
      </c>
      <c r="Y70" s="69">
        <f t="shared" si="253"/>
        <v>0</v>
      </c>
      <c r="Z70" s="69">
        <f t="shared" si="5"/>
        <v>0</v>
      </c>
      <c r="AA70" s="70"/>
      <c r="AB70" s="70"/>
      <c r="AC70" s="70"/>
      <c r="AD70" s="70"/>
      <c r="AE70" s="71"/>
      <c r="AF70" s="71"/>
      <c r="AG70" s="71"/>
      <c r="AH70" s="71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>
        <f t="shared" si="73"/>
        <v>0</v>
      </c>
      <c r="BO70" s="65">
        <f t="shared" si="74"/>
        <v>0</v>
      </c>
      <c r="BP70" s="70">
        <f t="shared" si="75"/>
        <v>0</v>
      </c>
      <c r="BQ70" s="70">
        <f t="shared" si="76"/>
        <v>52927.199999999997</v>
      </c>
      <c r="BR70" s="70">
        <f t="shared" si="77"/>
        <v>0</v>
      </c>
      <c r="BS70" s="70">
        <f t="shared" si="78"/>
        <v>52927.199999999997</v>
      </c>
      <c r="BT70" s="70">
        <f t="shared" si="79"/>
        <v>0</v>
      </c>
      <c r="BU70" s="70">
        <f t="shared" si="80"/>
        <v>0</v>
      </c>
      <c r="BV70" s="70">
        <f t="shared" si="81"/>
        <v>52927.199999999997</v>
      </c>
      <c r="BW70" s="70">
        <f t="shared" si="82"/>
        <v>0</v>
      </c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107"/>
      <c r="B71" s="108" t="s">
        <v>255</v>
      </c>
      <c r="C71" s="111" t="s">
        <v>245</v>
      </c>
      <c r="D71" s="112" t="s">
        <v>256</v>
      </c>
      <c r="E71" s="85">
        <v>40000</v>
      </c>
      <c r="F71" s="86"/>
      <c r="G71" s="60">
        <f t="shared" si="42"/>
        <v>40000</v>
      </c>
      <c r="H71" s="60"/>
      <c r="I71" s="61">
        <f t="shared" si="43"/>
        <v>0</v>
      </c>
      <c r="J71" s="61">
        <f t="shared" si="44"/>
        <v>0</v>
      </c>
      <c r="K71" s="70"/>
      <c r="L71" s="87">
        <v>20420</v>
      </c>
      <c r="M71" s="87"/>
      <c r="N71" s="70"/>
      <c r="O71" s="66">
        <f t="shared" ref="O71:Q71" si="254">AA71+AD71+AG71+AJ71+AM71+AP71+AS71+AV71+AY71+BB71+BE71+BH71</f>
        <v>0</v>
      </c>
      <c r="P71" s="66">
        <f t="shared" si="254"/>
        <v>9854</v>
      </c>
      <c r="Q71" s="66">
        <f t="shared" si="254"/>
        <v>0</v>
      </c>
      <c r="R71" s="67">
        <f t="shared" ref="R71:T71" si="255">IF(BK71=0,SUM(AA71+AD71+AG71+AJ71+AM71+AP71+AS71+AV71+AY71+BB71+BE71+BH71),BK71)</f>
        <v>0</v>
      </c>
      <c r="S71" s="67">
        <f t="shared" si="255"/>
        <v>9854</v>
      </c>
      <c r="T71" s="67">
        <f t="shared" si="255"/>
        <v>0</v>
      </c>
      <c r="U71" s="66">
        <f t="shared" si="47"/>
        <v>0</v>
      </c>
      <c r="V71" s="66">
        <f t="shared" si="48"/>
        <v>10566</v>
      </c>
      <c r="W71" s="66">
        <f t="shared" si="49"/>
        <v>0</v>
      </c>
      <c r="X71" s="69">
        <f t="shared" ref="X71:Y71" si="256">IF(O71&gt;0,O71/K71,0)</f>
        <v>0</v>
      </c>
      <c r="Y71" s="69">
        <f t="shared" si="256"/>
        <v>0.48256611165523994</v>
      </c>
      <c r="Z71" s="69">
        <f t="shared" si="5"/>
        <v>0</v>
      </c>
      <c r="AA71" s="70"/>
      <c r="AB71" s="70"/>
      <c r="AC71" s="70"/>
      <c r="AD71" s="70"/>
      <c r="AE71" s="71"/>
      <c r="AF71" s="71"/>
      <c r="AG71" s="71"/>
      <c r="AH71" s="71"/>
      <c r="AI71" s="70"/>
      <c r="AJ71" s="70"/>
      <c r="AK71" s="70"/>
      <c r="AL71" s="70"/>
      <c r="AM71" s="70"/>
      <c r="AN71" s="62">
        <v>3354</v>
      </c>
      <c r="AO71" s="70"/>
      <c r="AP71" s="70"/>
      <c r="AQ71" s="62">
        <f>3500+3000</f>
        <v>6500</v>
      </c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>
        <f t="shared" si="73"/>
        <v>0</v>
      </c>
      <c r="BO71" s="65">
        <f t="shared" si="74"/>
        <v>0</v>
      </c>
      <c r="BP71" s="70">
        <f t="shared" si="75"/>
        <v>0</v>
      </c>
      <c r="BQ71" s="70">
        <f t="shared" si="76"/>
        <v>0</v>
      </c>
      <c r="BR71" s="70">
        <f t="shared" si="77"/>
        <v>0</v>
      </c>
      <c r="BS71" s="70">
        <f t="shared" si="78"/>
        <v>0</v>
      </c>
      <c r="BT71" s="70">
        <f t="shared" si="79"/>
        <v>10566</v>
      </c>
      <c r="BU71" s="70">
        <f t="shared" si="80"/>
        <v>0</v>
      </c>
      <c r="BV71" s="70">
        <f t="shared" si="81"/>
        <v>0</v>
      </c>
      <c r="BW71" s="70">
        <f t="shared" si="82"/>
        <v>10566</v>
      </c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07"/>
      <c r="B72" s="105" t="s">
        <v>257</v>
      </c>
      <c r="C72" s="111" t="s">
        <v>245</v>
      </c>
      <c r="D72" s="112" t="s">
        <v>258</v>
      </c>
      <c r="E72" s="85"/>
      <c r="F72" s="86"/>
      <c r="G72" s="60">
        <f t="shared" si="42"/>
        <v>0</v>
      </c>
      <c r="H72" s="60"/>
      <c r="I72" s="61">
        <f t="shared" si="43"/>
        <v>0</v>
      </c>
      <c r="J72" s="61">
        <f t="shared" si="44"/>
        <v>0</v>
      </c>
      <c r="K72" s="70"/>
      <c r="L72" s="87">
        <v>11810.49</v>
      </c>
      <c r="M72" s="87"/>
      <c r="N72" s="70"/>
      <c r="O72" s="66">
        <f t="shared" ref="O72:Q72" si="257">AA72+AD72+AG72+AJ72+AM72+AP72+AS72+AV72+AY72+BB72+BE72+BH72</f>
        <v>0</v>
      </c>
      <c r="P72" s="66">
        <f t="shared" si="257"/>
        <v>11810.49</v>
      </c>
      <c r="Q72" s="66">
        <f t="shared" si="257"/>
        <v>0</v>
      </c>
      <c r="R72" s="67">
        <f t="shared" ref="R72:T72" si="258">IF(BK72=0,SUM(AA72+AD72+AG72+AJ72+AM72+AP72+AS72+AV72+AY72+BB72+BE72+BH72),BK72)</f>
        <v>0</v>
      </c>
      <c r="S72" s="67">
        <f t="shared" si="258"/>
        <v>11810.49</v>
      </c>
      <c r="T72" s="67">
        <f t="shared" si="258"/>
        <v>0</v>
      </c>
      <c r="U72" s="66">
        <f t="shared" si="47"/>
        <v>0</v>
      </c>
      <c r="V72" s="66">
        <f t="shared" si="48"/>
        <v>0</v>
      </c>
      <c r="W72" s="66">
        <f t="shared" si="49"/>
        <v>0</v>
      </c>
      <c r="X72" s="69">
        <f t="shared" ref="X72:Y72" si="259">IF(O72&gt;0,O72/K72,0)</f>
        <v>0</v>
      </c>
      <c r="Y72" s="69">
        <f t="shared" si="259"/>
        <v>1</v>
      </c>
      <c r="Z72" s="69">
        <f t="shared" si="5"/>
        <v>0</v>
      </c>
      <c r="AA72" s="70"/>
      <c r="AB72" s="70"/>
      <c r="AC72" s="70"/>
      <c r="AD72" s="70"/>
      <c r="AE72" s="95">
        <v>11810.49</v>
      </c>
      <c r="AF72" s="71"/>
      <c r="AG72" s="71"/>
      <c r="AH72" s="71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>
        <f t="shared" si="73"/>
        <v>0</v>
      </c>
      <c r="BO72" s="65">
        <f t="shared" si="74"/>
        <v>0</v>
      </c>
      <c r="BP72" s="70">
        <f t="shared" si="75"/>
        <v>0</v>
      </c>
      <c r="BQ72" s="70">
        <f t="shared" si="76"/>
        <v>0</v>
      </c>
      <c r="BR72" s="70">
        <f t="shared" si="77"/>
        <v>0</v>
      </c>
      <c r="BS72" s="70">
        <f t="shared" si="78"/>
        <v>0</v>
      </c>
      <c r="BT72" s="70">
        <f t="shared" si="79"/>
        <v>0</v>
      </c>
      <c r="BU72" s="70">
        <f t="shared" si="80"/>
        <v>0</v>
      </c>
      <c r="BV72" s="70">
        <f t="shared" si="81"/>
        <v>0</v>
      </c>
      <c r="BW72" s="70">
        <f t="shared" si="82"/>
        <v>0</v>
      </c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107"/>
      <c r="B73" s="105" t="s">
        <v>259</v>
      </c>
      <c r="C73" s="111" t="s">
        <v>245</v>
      </c>
      <c r="D73" s="112" t="s">
        <v>260</v>
      </c>
      <c r="E73" s="85"/>
      <c r="F73" s="86"/>
      <c r="G73" s="60">
        <f t="shared" si="42"/>
        <v>0</v>
      </c>
      <c r="H73" s="60"/>
      <c r="I73" s="61">
        <f t="shared" si="43"/>
        <v>0</v>
      </c>
      <c r="J73" s="61">
        <f t="shared" si="44"/>
        <v>0</v>
      </c>
      <c r="K73" s="70"/>
      <c r="L73" s="87">
        <v>30750.73</v>
      </c>
      <c r="M73" s="87"/>
      <c r="N73" s="70"/>
      <c r="O73" s="66">
        <f t="shared" ref="O73:Q73" si="260">AA73+AD73+AG73+AJ73+AM73+AP73+AS73+AV73+AY73+BB73+BE73+BH73</f>
        <v>0</v>
      </c>
      <c r="P73" s="66">
        <f t="shared" si="260"/>
        <v>30750.730000000003</v>
      </c>
      <c r="Q73" s="66">
        <f t="shared" si="260"/>
        <v>0</v>
      </c>
      <c r="R73" s="67">
        <f t="shared" ref="R73:T73" si="261">IF(BK73=0,SUM(AA73+AD73+AG73+AJ73+AM73+AP73+AS73+AV73+AY73+BB73+BE73+BH73),BK73)</f>
        <v>0</v>
      </c>
      <c r="S73" s="67">
        <f t="shared" si="261"/>
        <v>30750.730000000003</v>
      </c>
      <c r="T73" s="67">
        <f t="shared" si="261"/>
        <v>0</v>
      </c>
      <c r="U73" s="66">
        <f t="shared" si="47"/>
        <v>0</v>
      </c>
      <c r="V73" s="66">
        <f t="shared" si="48"/>
        <v>-3.637978807091713E-12</v>
      </c>
      <c r="W73" s="66">
        <f t="shared" si="49"/>
        <v>0</v>
      </c>
      <c r="X73" s="69">
        <f t="shared" ref="X73:Y73" si="262">IF(O73&gt;0,O73/K73,0)</f>
        <v>0</v>
      </c>
      <c r="Y73" s="69">
        <f t="shared" si="262"/>
        <v>1.0000000000000002</v>
      </c>
      <c r="Z73" s="69">
        <f t="shared" si="5"/>
        <v>0</v>
      </c>
      <c r="AA73" s="70"/>
      <c r="AB73" s="70"/>
      <c r="AC73" s="70"/>
      <c r="AD73" s="70"/>
      <c r="AE73" s="71">
        <f>6421.43+10980.51</f>
        <v>17401.940000000002</v>
      </c>
      <c r="AF73" s="71"/>
      <c r="AG73" s="71"/>
      <c r="AH73" s="95">
        <v>10710</v>
      </c>
      <c r="AI73" s="70"/>
      <c r="AJ73" s="70"/>
      <c r="AK73" s="70"/>
      <c r="AL73" s="70"/>
      <c r="AM73" s="70"/>
      <c r="AN73" s="62">
        <v>2638.79</v>
      </c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>
        <f t="shared" si="73"/>
        <v>0</v>
      </c>
      <c r="BO73" s="65">
        <f t="shared" si="74"/>
        <v>0</v>
      </c>
      <c r="BP73" s="70">
        <f t="shared" si="75"/>
        <v>0</v>
      </c>
      <c r="BQ73" s="70">
        <f t="shared" si="76"/>
        <v>0</v>
      </c>
      <c r="BR73" s="70">
        <f t="shared" si="77"/>
        <v>0</v>
      </c>
      <c r="BS73" s="70">
        <f t="shared" si="78"/>
        <v>0</v>
      </c>
      <c r="BT73" s="70">
        <f t="shared" si="79"/>
        <v>0</v>
      </c>
      <c r="BU73" s="70">
        <f t="shared" si="80"/>
        <v>0</v>
      </c>
      <c r="BV73" s="70">
        <f t="shared" si="81"/>
        <v>0</v>
      </c>
      <c r="BW73" s="70">
        <f t="shared" si="82"/>
        <v>0</v>
      </c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113"/>
      <c r="B74" s="56"/>
      <c r="C74" s="111" t="s">
        <v>261</v>
      </c>
      <c r="D74" s="112" t="s">
        <v>262</v>
      </c>
      <c r="E74" s="59">
        <v>75000</v>
      </c>
      <c r="F74" s="60"/>
      <c r="G74" s="60">
        <f t="shared" si="42"/>
        <v>75000</v>
      </c>
      <c r="H74" s="60"/>
      <c r="I74" s="61">
        <f t="shared" si="43"/>
        <v>0</v>
      </c>
      <c r="J74" s="61">
        <f t="shared" si="44"/>
        <v>0</v>
      </c>
      <c r="K74" s="70"/>
      <c r="L74" s="70"/>
      <c r="M74" s="70"/>
      <c r="N74" s="70"/>
      <c r="O74" s="66">
        <f t="shared" ref="O74:Q74" si="263">AA74+AD74+AG74+AJ74+AM74+AP74+AS74+AV74+AY74+BB74+BE74+BH74</f>
        <v>0</v>
      </c>
      <c r="P74" s="66">
        <f t="shared" si="263"/>
        <v>0</v>
      </c>
      <c r="Q74" s="66">
        <f t="shared" si="263"/>
        <v>0</v>
      </c>
      <c r="R74" s="67">
        <f t="shared" ref="R74:T74" si="264">IF(BK74=0,SUM(AA74+AD74+AG74+AJ74+AM74+AP74+AS74+AV74+AY74+BB74+BE74+BH74),BK74)</f>
        <v>0</v>
      </c>
      <c r="S74" s="67">
        <f t="shared" si="264"/>
        <v>0</v>
      </c>
      <c r="T74" s="67">
        <f t="shared" si="264"/>
        <v>0</v>
      </c>
      <c r="U74" s="66">
        <f t="shared" si="47"/>
        <v>0</v>
      </c>
      <c r="V74" s="66">
        <f t="shared" si="48"/>
        <v>0</v>
      </c>
      <c r="W74" s="66">
        <f t="shared" si="49"/>
        <v>0</v>
      </c>
      <c r="X74" s="69">
        <f t="shared" ref="X74:Y74" si="265">IF(O74&gt;0,O74/K74,0)</f>
        <v>0</v>
      </c>
      <c r="Y74" s="69">
        <f t="shared" si="265"/>
        <v>0</v>
      </c>
      <c r="Z74" s="69">
        <f t="shared" si="5"/>
        <v>0</v>
      </c>
      <c r="AA74" s="70"/>
      <c r="AB74" s="70"/>
      <c r="AC74" s="70"/>
      <c r="AD74" s="70"/>
      <c r="AE74" s="71"/>
      <c r="AF74" s="71"/>
      <c r="AG74" s="71"/>
      <c r="AH74" s="71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>
        <f t="shared" si="73"/>
        <v>0</v>
      </c>
      <c r="BO74" s="65">
        <f t="shared" si="74"/>
        <v>0</v>
      </c>
      <c r="BP74" s="70">
        <f t="shared" si="75"/>
        <v>0</v>
      </c>
      <c r="BQ74" s="70">
        <f t="shared" si="76"/>
        <v>0</v>
      </c>
      <c r="BR74" s="70">
        <f t="shared" si="77"/>
        <v>0</v>
      </c>
      <c r="BS74" s="70">
        <f t="shared" si="78"/>
        <v>0</v>
      </c>
      <c r="BT74" s="70">
        <f t="shared" si="79"/>
        <v>0</v>
      </c>
      <c r="BU74" s="70">
        <f t="shared" si="80"/>
        <v>0</v>
      </c>
      <c r="BV74" s="70">
        <f t="shared" si="81"/>
        <v>0</v>
      </c>
      <c r="BW74" s="70">
        <f t="shared" si="82"/>
        <v>0</v>
      </c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114" t="s">
        <v>263</v>
      </c>
      <c r="B75" s="73" t="s">
        <v>264</v>
      </c>
      <c r="C75" s="115" t="s">
        <v>265</v>
      </c>
      <c r="D75" s="116" t="s">
        <v>266</v>
      </c>
      <c r="E75" s="117">
        <v>290000</v>
      </c>
      <c r="F75" s="118"/>
      <c r="G75" s="60">
        <f t="shared" si="42"/>
        <v>290000</v>
      </c>
      <c r="H75" s="60"/>
      <c r="I75" s="61">
        <f t="shared" si="43"/>
        <v>0.43859999999999999</v>
      </c>
      <c r="J75" s="61">
        <f t="shared" si="44"/>
        <v>0.17865782758620691</v>
      </c>
      <c r="K75" s="62">
        <v>127194</v>
      </c>
      <c r="L75" s="70">
        <v>132915.35</v>
      </c>
      <c r="M75" s="62"/>
      <c r="N75" s="63"/>
      <c r="O75" s="66">
        <f t="shared" ref="O75:Q75" si="266">AA75+AD75+AG75+AJ75+AM75+AP75+AS75+AV75+AY75+BB75+BE75+BH75</f>
        <v>51810.770000000004</v>
      </c>
      <c r="P75" s="66">
        <f t="shared" si="266"/>
        <v>132915.35</v>
      </c>
      <c r="Q75" s="66">
        <f t="shared" si="266"/>
        <v>0</v>
      </c>
      <c r="R75" s="67">
        <f t="shared" ref="R75:T75" si="267">IF(BK75=0,SUM(AA75+AD75+AG75+AJ75+AM75+AP75+AS75+AV75+AY75+BB75+BE75+BH75),BK75)</f>
        <v>51810.770000000004</v>
      </c>
      <c r="S75" s="67">
        <f t="shared" si="267"/>
        <v>132915.35</v>
      </c>
      <c r="T75" s="67">
        <f t="shared" si="267"/>
        <v>0</v>
      </c>
      <c r="U75" s="68">
        <f t="shared" si="47"/>
        <v>75383.23</v>
      </c>
      <c r="V75" s="66">
        <f t="shared" si="48"/>
        <v>0</v>
      </c>
      <c r="W75" s="66">
        <f t="shared" si="49"/>
        <v>0</v>
      </c>
      <c r="X75" s="69">
        <f t="shared" ref="X75:Y75" si="268">IF(O75&gt;0,O75/K75,0)</f>
        <v>0.40733658820384611</v>
      </c>
      <c r="Y75" s="69">
        <f t="shared" si="268"/>
        <v>1</v>
      </c>
      <c r="Z75" s="69">
        <f t="shared" si="5"/>
        <v>0</v>
      </c>
      <c r="AA75" s="70"/>
      <c r="AB75" s="119">
        <f>27965.95+3838.23</f>
        <v>31804.18</v>
      </c>
      <c r="AC75" s="70"/>
      <c r="AD75" s="70"/>
      <c r="AE75" s="71">
        <f>2202.17+27268.61+2213.17</f>
        <v>31683.949999999997</v>
      </c>
      <c r="AF75" s="71"/>
      <c r="AG75" s="71"/>
      <c r="AH75" s="95">
        <v>64242.91</v>
      </c>
      <c r="AI75" s="70"/>
      <c r="AJ75" s="70"/>
      <c r="AK75" s="62">
        <v>5184.3100000000004</v>
      </c>
      <c r="AL75" s="70"/>
      <c r="AM75" s="70"/>
      <c r="AN75" s="70"/>
      <c r="AO75" s="70"/>
      <c r="AP75" s="70">
        <f>9613.01+40224.69+1973.07</f>
        <v>51810.770000000004</v>
      </c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>
        <f t="shared" si="73"/>
        <v>51810.770000000004</v>
      </c>
      <c r="BO75" s="65">
        <f t="shared" si="74"/>
        <v>0</v>
      </c>
      <c r="BP75" s="70">
        <f t="shared" si="75"/>
        <v>51810.770000000004</v>
      </c>
      <c r="BQ75" s="70">
        <f t="shared" si="76"/>
        <v>75383.23</v>
      </c>
      <c r="BR75" s="70">
        <f t="shared" si="77"/>
        <v>0</v>
      </c>
      <c r="BS75" s="70">
        <f t="shared" si="78"/>
        <v>75383.23</v>
      </c>
      <c r="BT75" s="70">
        <f t="shared" si="79"/>
        <v>0</v>
      </c>
      <c r="BU75" s="70">
        <f t="shared" si="80"/>
        <v>51810.770000000004</v>
      </c>
      <c r="BV75" s="70">
        <f t="shared" si="81"/>
        <v>75383.23</v>
      </c>
      <c r="BW75" s="70">
        <f t="shared" si="82"/>
        <v>51810.770000000004</v>
      </c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>
      <c r="A76" s="120" t="s">
        <v>267</v>
      </c>
      <c r="B76" s="82"/>
      <c r="C76" s="115" t="s">
        <v>265</v>
      </c>
      <c r="D76" s="116" t="s">
        <v>268</v>
      </c>
      <c r="E76" s="121"/>
      <c r="F76" s="122"/>
      <c r="G76" s="60">
        <f t="shared" si="42"/>
        <v>0</v>
      </c>
      <c r="H76" s="60"/>
      <c r="I76" s="61">
        <f t="shared" si="43"/>
        <v>0</v>
      </c>
      <c r="J76" s="61">
        <f t="shared" si="44"/>
        <v>0</v>
      </c>
      <c r="K76" s="62">
        <v>162806</v>
      </c>
      <c r="L76" s="87"/>
      <c r="M76" s="123"/>
      <c r="N76" s="63"/>
      <c r="O76" s="66">
        <f t="shared" ref="O76:Q76" si="269">AA76+AD76+AG76+AJ76+AM76+AP76+AS76+AV76+AY76+BB76+BE76+BH76</f>
        <v>0</v>
      </c>
      <c r="P76" s="66">
        <f t="shared" si="269"/>
        <v>0</v>
      </c>
      <c r="Q76" s="66">
        <f t="shared" si="269"/>
        <v>0</v>
      </c>
      <c r="R76" s="67">
        <f t="shared" ref="R76:T76" si="270">IF(BK76=0,SUM(AA76+AD76+AG76+AJ76+AM76+AP76+AS76+AV76+AY76+BB76+BE76+BH76),BK76)</f>
        <v>0</v>
      </c>
      <c r="S76" s="67">
        <f t="shared" si="270"/>
        <v>0</v>
      </c>
      <c r="T76" s="67">
        <f t="shared" si="270"/>
        <v>0</v>
      </c>
      <c r="U76" s="68">
        <f t="shared" si="47"/>
        <v>162806</v>
      </c>
      <c r="V76" s="66">
        <f t="shared" si="48"/>
        <v>0</v>
      </c>
      <c r="W76" s="66">
        <f t="shared" si="49"/>
        <v>0</v>
      </c>
      <c r="X76" s="69">
        <f t="shared" ref="X76:Y76" si="271">IF(O76&gt;0,O76/K76,0)</f>
        <v>0</v>
      </c>
      <c r="Y76" s="69">
        <f t="shared" si="271"/>
        <v>0</v>
      </c>
      <c r="Z76" s="69">
        <f t="shared" si="5"/>
        <v>0</v>
      </c>
      <c r="AA76" s="70"/>
      <c r="AB76" s="119"/>
      <c r="AC76" s="70"/>
      <c r="AD76" s="70"/>
      <c r="AE76" s="95"/>
      <c r="AF76" s="71"/>
      <c r="AG76" s="71"/>
      <c r="AH76" s="71"/>
      <c r="AI76" s="70"/>
      <c r="AJ76" s="70"/>
      <c r="AK76" s="70"/>
      <c r="AL76" s="70"/>
      <c r="AM76" s="70"/>
      <c r="AN76" s="62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>
        <f t="shared" si="73"/>
        <v>0</v>
      </c>
      <c r="BO76" s="65">
        <f t="shared" si="74"/>
        <v>0</v>
      </c>
      <c r="BP76" s="70">
        <f t="shared" si="75"/>
        <v>0</v>
      </c>
      <c r="BQ76" s="70">
        <f t="shared" si="76"/>
        <v>162806</v>
      </c>
      <c r="BR76" s="70">
        <f t="shared" si="77"/>
        <v>0</v>
      </c>
      <c r="BS76" s="70">
        <f t="shared" si="78"/>
        <v>162806</v>
      </c>
      <c r="BT76" s="70">
        <f t="shared" si="79"/>
        <v>0</v>
      </c>
      <c r="BU76" s="70">
        <f t="shared" si="80"/>
        <v>0</v>
      </c>
      <c r="BV76" s="70">
        <f t="shared" si="81"/>
        <v>162806</v>
      </c>
      <c r="BW76" s="70">
        <f t="shared" si="82"/>
        <v>0</v>
      </c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>
      <c r="A77" s="124"/>
      <c r="B77" s="82"/>
      <c r="C77" s="125"/>
      <c r="D77" s="126"/>
      <c r="E77" s="121"/>
      <c r="F77" s="122"/>
      <c r="G77" s="60">
        <f t="shared" si="42"/>
        <v>0</v>
      </c>
      <c r="H77" s="60"/>
      <c r="I77" s="61">
        <f t="shared" si="43"/>
        <v>0</v>
      </c>
      <c r="J77" s="61">
        <f t="shared" si="44"/>
        <v>0</v>
      </c>
      <c r="K77" s="62"/>
      <c r="L77" s="87"/>
      <c r="M77" s="123"/>
      <c r="N77" s="63"/>
      <c r="O77" s="66">
        <f t="shared" ref="O77:Q77" si="272">AA77+AD77+AG77+AJ77+AM77+AP77+AS77+AV77+AY77+BB77+BE77+BH77</f>
        <v>0</v>
      </c>
      <c r="P77" s="66">
        <f t="shared" si="272"/>
        <v>0</v>
      </c>
      <c r="Q77" s="66">
        <f t="shared" si="272"/>
        <v>0</v>
      </c>
      <c r="R77" s="67">
        <f t="shared" ref="R77:T77" si="273">IF(BK77=0,SUM(AA77+AD77+AG77+AJ77+AM77+AP77+AS77+AV77+AY77+BB77+BE77+BH77),BK77)</f>
        <v>0</v>
      </c>
      <c r="S77" s="67">
        <f t="shared" si="273"/>
        <v>0</v>
      </c>
      <c r="T77" s="67">
        <f t="shared" si="273"/>
        <v>0</v>
      </c>
      <c r="U77" s="66">
        <f t="shared" si="47"/>
        <v>0</v>
      </c>
      <c r="V77" s="66">
        <f t="shared" si="48"/>
        <v>0</v>
      </c>
      <c r="W77" s="66">
        <f t="shared" si="49"/>
        <v>0</v>
      </c>
      <c r="X77" s="69">
        <f t="shared" ref="X77:Y77" si="274">IF(O77&gt;0,O77/K77,0)</f>
        <v>0</v>
      </c>
      <c r="Y77" s="69">
        <f t="shared" si="274"/>
        <v>0</v>
      </c>
      <c r="Z77" s="69">
        <f t="shared" si="5"/>
        <v>0</v>
      </c>
      <c r="AA77" s="70"/>
      <c r="AB77" s="119"/>
      <c r="AC77" s="70"/>
      <c r="AD77" s="70"/>
      <c r="AE77" s="95"/>
      <c r="AF77" s="71"/>
      <c r="AG77" s="71"/>
      <c r="AH77" s="71"/>
      <c r="AI77" s="70"/>
      <c r="AJ77" s="70"/>
      <c r="AK77" s="70"/>
      <c r="AL77" s="70"/>
      <c r="AM77" s="70"/>
      <c r="AN77" s="62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>
        <f t="shared" ref="BN77:BN106" si="275">IF(O77-BK77&gt;0,O77-BK77,0)</f>
        <v>0</v>
      </c>
      <c r="BO77" s="65">
        <f t="shared" ref="BO77:BO106" si="276">IF(Q77-BM77&gt;0,Q77-BM77,0)</f>
        <v>0</v>
      </c>
      <c r="BP77" s="70">
        <f t="shared" ref="BP77:BP106" si="277">IF(BN77+BO77&gt;0,BN77+BO77,0)</f>
        <v>0</v>
      </c>
      <c r="BQ77" s="70">
        <f t="shared" ref="BQ77:BQ106" si="278">IF(U77=0,0,U77)</f>
        <v>0</v>
      </c>
      <c r="BR77" s="70">
        <f t="shared" ref="BR77:BR106" si="279">IF(W77=0,0,W77)</f>
        <v>0</v>
      </c>
      <c r="BS77" s="70">
        <f t="shared" ref="BS77:BS106" si="280">IF(BQ77+BR77&gt;0,BQ77+BR77,0)</f>
        <v>0</v>
      </c>
      <c r="BT77" s="70">
        <f t="shared" ref="BT77:BT106" si="281">IF(V77&gt;0,V77,0)</f>
        <v>0</v>
      </c>
      <c r="BU77" s="70">
        <f t="shared" ref="BU77:BU106" si="282">IF(BP77=0,0,BP77)</f>
        <v>0</v>
      </c>
      <c r="BV77" s="70">
        <f t="shared" ref="BV77:BV106" si="283">IF(BS77=0,0,BS77)</f>
        <v>0</v>
      </c>
      <c r="BW77" s="70">
        <f t="shared" ref="BW77:BW106" si="284">IF(BP77+BT77&gt;0,BP77+BT77,0)</f>
        <v>0</v>
      </c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127"/>
      <c r="B78" s="82" t="s">
        <v>269</v>
      </c>
      <c r="C78" s="128" t="s">
        <v>270</v>
      </c>
      <c r="D78" s="126" t="s">
        <v>271</v>
      </c>
      <c r="E78" s="129">
        <v>7000</v>
      </c>
      <c r="F78" s="130"/>
      <c r="G78" s="60">
        <f t="shared" si="42"/>
        <v>7000</v>
      </c>
      <c r="H78" s="60"/>
      <c r="I78" s="61">
        <f t="shared" si="43"/>
        <v>0</v>
      </c>
      <c r="J78" s="61">
        <f t="shared" si="44"/>
        <v>0</v>
      </c>
      <c r="K78" s="70"/>
      <c r="L78" s="87">
        <v>4253.1899999999996</v>
      </c>
      <c r="M78" s="91"/>
      <c r="N78" s="63"/>
      <c r="O78" s="66">
        <f t="shared" ref="O78:Q78" si="285">AA78+AD78+AG78+AJ78+AM78+AP78+AS78+AV78+AY78+BB78+BE78+BH78</f>
        <v>0</v>
      </c>
      <c r="P78" s="66">
        <f t="shared" si="285"/>
        <v>547.69000000000005</v>
      </c>
      <c r="Q78" s="66">
        <f t="shared" si="285"/>
        <v>0</v>
      </c>
      <c r="R78" s="67">
        <f t="shared" ref="R78:T78" si="286">IF(BK78=0,SUM(AA78+AD78+AG78+AJ78+AM78+AP78+AS78+AV78+AY78+BB78+BE78+BH78),BK78)</f>
        <v>0</v>
      </c>
      <c r="S78" s="67">
        <f t="shared" si="286"/>
        <v>547.69000000000005</v>
      </c>
      <c r="T78" s="67">
        <f t="shared" si="286"/>
        <v>0</v>
      </c>
      <c r="U78" s="66">
        <f t="shared" si="47"/>
        <v>0</v>
      </c>
      <c r="V78" s="66">
        <f t="shared" si="48"/>
        <v>3705.4999999999995</v>
      </c>
      <c r="W78" s="66">
        <f t="shared" si="49"/>
        <v>0</v>
      </c>
      <c r="X78" s="69">
        <f t="shared" ref="X78:Y78" si="287">IF(O78&gt;0,O78/K78,0)</f>
        <v>0</v>
      </c>
      <c r="Y78" s="69">
        <f t="shared" si="287"/>
        <v>0.12877158086048357</v>
      </c>
      <c r="Z78" s="69">
        <f t="shared" si="5"/>
        <v>0</v>
      </c>
      <c r="AA78" s="70"/>
      <c r="AB78" s="70"/>
      <c r="AC78" s="70"/>
      <c r="AD78" s="70"/>
      <c r="AE78" s="95">
        <v>214.82</v>
      </c>
      <c r="AF78" s="71"/>
      <c r="AG78" s="71"/>
      <c r="AH78" s="71"/>
      <c r="AI78" s="70"/>
      <c r="AJ78" s="70"/>
      <c r="AK78" s="70">
        <f>104.41+108.01+10.33</f>
        <v>222.75000000000003</v>
      </c>
      <c r="AL78" s="70"/>
      <c r="AM78" s="70"/>
      <c r="AN78" s="62">
        <v>110.12</v>
      </c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>
        <f t="shared" si="275"/>
        <v>0</v>
      </c>
      <c r="BO78" s="65">
        <f t="shared" si="276"/>
        <v>0</v>
      </c>
      <c r="BP78" s="70">
        <f t="shared" si="277"/>
        <v>0</v>
      </c>
      <c r="BQ78" s="70">
        <f t="shared" si="278"/>
        <v>0</v>
      </c>
      <c r="BR78" s="70">
        <f t="shared" si="279"/>
        <v>0</v>
      </c>
      <c r="BS78" s="70">
        <f t="shared" si="280"/>
        <v>0</v>
      </c>
      <c r="BT78" s="70">
        <f t="shared" si="281"/>
        <v>3705.4999999999995</v>
      </c>
      <c r="BU78" s="70">
        <f t="shared" si="282"/>
        <v>0</v>
      </c>
      <c r="BV78" s="70">
        <f t="shared" si="283"/>
        <v>0</v>
      </c>
      <c r="BW78" s="70">
        <f t="shared" si="284"/>
        <v>3705.4999999999995</v>
      </c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03" t="s">
        <v>272</v>
      </c>
      <c r="B79" s="73" t="s">
        <v>273</v>
      </c>
      <c r="C79" s="111" t="s">
        <v>274</v>
      </c>
      <c r="D79" s="58" t="s">
        <v>275</v>
      </c>
      <c r="E79" s="59">
        <v>8000</v>
      </c>
      <c r="F79" s="60"/>
      <c r="G79" s="60">
        <f t="shared" si="42"/>
        <v>8000</v>
      </c>
      <c r="H79" s="60"/>
      <c r="I79" s="61">
        <f t="shared" si="43"/>
        <v>0.41666250000000005</v>
      </c>
      <c r="J79" s="61">
        <f t="shared" si="44"/>
        <v>4.3355000000000005E-2</v>
      </c>
      <c r="K79" s="62">
        <v>3333.3</v>
      </c>
      <c r="L79" s="70">
        <v>185.91</v>
      </c>
      <c r="M79" s="62">
        <v>0.63</v>
      </c>
      <c r="N79" s="63"/>
      <c r="O79" s="66">
        <f t="shared" ref="O79:Q79" si="288">AA79+AD79+AG79+AJ79+AM79+AP79+AS79+AV79+AY79+BB79+BE79+BH79</f>
        <v>346.84000000000003</v>
      </c>
      <c r="P79" s="66">
        <f t="shared" si="288"/>
        <v>185.28000000000003</v>
      </c>
      <c r="Q79" s="66">
        <f t="shared" si="288"/>
        <v>0</v>
      </c>
      <c r="R79" s="67">
        <f t="shared" ref="R79:T79" si="289">IF(BK79=0,SUM(AA79+AD79+AG79+AJ79+AM79+AP79+AS79+AV79+AY79+BB79+BE79+BH79),BK79)</f>
        <v>346.84000000000003</v>
      </c>
      <c r="S79" s="67">
        <f t="shared" si="289"/>
        <v>185.28000000000003</v>
      </c>
      <c r="T79" s="67">
        <f t="shared" si="289"/>
        <v>0</v>
      </c>
      <c r="U79" s="68">
        <f t="shared" si="47"/>
        <v>2986.46</v>
      </c>
      <c r="V79" s="66">
        <f t="shared" si="48"/>
        <v>-3.2973623831367149E-14</v>
      </c>
      <c r="W79" s="66">
        <f t="shared" si="49"/>
        <v>0</v>
      </c>
      <c r="X79" s="69">
        <f t="shared" ref="X79:Y79" si="290">IF(O79&gt;0,O79/K79,0)</f>
        <v>0.1040530405304053</v>
      </c>
      <c r="Y79" s="69">
        <f t="shared" si="290"/>
        <v>0.99661126351460405</v>
      </c>
      <c r="Z79" s="69">
        <f t="shared" si="5"/>
        <v>0</v>
      </c>
      <c r="AA79" s="70"/>
      <c r="AB79" s="70"/>
      <c r="AC79" s="70"/>
      <c r="AD79" s="70"/>
      <c r="AE79" s="95">
        <v>92.93</v>
      </c>
      <c r="AF79" s="71"/>
      <c r="AG79" s="71"/>
      <c r="AH79" s="95">
        <v>70.930000000000007</v>
      </c>
      <c r="AI79" s="62"/>
      <c r="AJ79" s="62">
        <v>2.23</v>
      </c>
      <c r="AK79" s="62">
        <v>21.42</v>
      </c>
      <c r="AL79" s="70"/>
      <c r="AM79" s="62">
        <v>66.14</v>
      </c>
      <c r="AN79" s="70"/>
      <c r="AO79" s="70"/>
      <c r="AP79" s="62">
        <v>278.47000000000003</v>
      </c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>
        <f t="shared" si="275"/>
        <v>346.84000000000003</v>
      </c>
      <c r="BO79" s="65">
        <f t="shared" si="276"/>
        <v>0</v>
      </c>
      <c r="BP79" s="70">
        <f t="shared" si="277"/>
        <v>346.84000000000003</v>
      </c>
      <c r="BQ79" s="70">
        <f t="shared" si="278"/>
        <v>2986.46</v>
      </c>
      <c r="BR79" s="70">
        <f t="shared" si="279"/>
        <v>0</v>
      </c>
      <c r="BS79" s="70">
        <f t="shared" si="280"/>
        <v>2986.46</v>
      </c>
      <c r="BT79" s="70">
        <f t="shared" si="281"/>
        <v>0</v>
      </c>
      <c r="BU79" s="70">
        <f t="shared" si="282"/>
        <v>346.84000000000003</v>
      </c>
      <c r="BV79" s="70">
        <f t="shared" si="283"/>
        <v>2986.46</v>
      </c>
      <c r="BW79" s="70">
        <f t="shared" si="284"/>
        <v>346.84000000000003</v>
      </c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107"/>
      <c r="B80" s="105" t="s">
        <v>276</v>
      </c>
      <c r="C80" s="111" t="s">
        <v>277</v>
      </c>
      <c r="D80" s="58" t="s">
        <v>278</v>
      </c>
      <c r="E80" s="59"/>
      <c r="F80" s="60"/>
      <c r="G80" s="60">
        <f t="shared" si="42"/>
        <v>0</v>
      </c>
      <c r="H80" s="60"/>
      <c r="I80" s="61">
        <f t="shared" si="43"/>
        <v>0</v>
      </c>
      <c r="J80" s="61">
        <f t="shared" si="44"/>
        <v>0</v>
      </c>
      <c r="K80" s="70"/>
      <c r="L80" s="70">
        <v>28925</v>
      </c>
      <c r="M80" s="70"/>
      <c r="N80" s="63"/>
      <c r="O80" s="66">
        <f t="shared" ref="O80:Q80" si="291">AA80+AD80+AG80+AJ80+AM80+AP80+AS80+AV80+AY80+BB80+BE80+BH80</f>
        <v>0</v>
      </c>
      <c r="P80" s="66">
        <f t="shared" si="291"/>
        <v>28925</v>
      </c>
      <c r="Q80" s="66">
        <f t="shared" si="291"/>
        <v>0</v>
      </c>
      <c r="R80" s="67">
        <f t="shared" ref="R80:T80" si="292">IF(BK80=0,SUM(AA80+AD80+AG80+AJ80+AM80+AP80+AS80+AV80+AY80+BB80+BE80+BH80),BK80)</f>
        <v>0</v>
      </c>
      <c r="S80" s="67">
        <f t="shared" si="292"/>
        <v>28925</v>
      </c>
      <c r="T80" s="67">
        <f t="shared" si="292"/>
        <v>0</v>
      </c>
      <c r="U80" s="66">
        <f t="shared" si="47"/>
        <v>0</v>
      </c>
      <c r="V80" s="66">
        <f t="shared" si="48"/>
        <v>0</v>
      </c>
      <c r="W80" s="66">
        <f t="shared" si="49"/>
        <v>0</v>
      </c>
      <c r="X80" s="69">
        <f t="shared" ref="X80:Y80" si="293">IF(O80&gt;0,O80/K80,0)</f>
        <v>0</v>
      </c>
      <c r="Y80" s="69">
        <f t="shared" si="293"/>
        <v>1</v>
      </c>
      <c r="Z80" s="69">
        <f t="shared" si="5"/>
        <v>0</v>
      </c>
      <c r="AA80" s="70"/>
      <c r="AB80" s="70"/>
      <c r="AC80" s="70"/>
      <c r="AD80" s="70"/>
      <c r="AE80" s="71"/>
      <c r="AF80" s="71"/>
      <c r="AG80" s="71"/>
      <c r="AH80" s="71"/>
      <c r="AI80" s="70"/>
      <c r="AJ80" s="70"/>
      <c r="AK80" s="70"/>
      <c r="AL80" s="70"/>
      <c r="AM80" s="70"/>
      <c r="AN80" s="70"/>
      <c r="AO80" s="70"/>
      <c r="AP80" s="70"/>
      <c r="AQ80" s="62">
        <v>28925</v>
      </c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>
        <f t="shared" si="275"/>
        <v>0</v>
      </c>
      <c r="BO80" s="65">
        <f t="shared" si="276"/>
        <v>0</v>
      </c>
      <c r="BP80" s="70">
        <f t="shared" si="277"/>
        <v>0</v>
      </c>
      <c r="BQ80" s="70">
        <f t="shared" si="278"/>
        <v>0</v>
      </c>
      <c r="BR80" s="70">
        <f t="shared" si="279"/>
        <v>0</v>
      </c>
      <c r="BS80" s="70">
        <f t="shared" si="280"/>
        <v>0</v>
      </c>
      <c r="BT80" s="70">
        <f t="shared" si="281"/>
        <v>0</v>
      </c>
      <c r="BU80" s="70">
        <f t="shared" si="282"/>
        <v>0</v>
      </c>
      <c r="BV80" s="70">
        <f t="shared" si="283"/>
        <v>0</v>
      </c>
      <c r="BW80" s="70">
        <f t="shared" si="284"/>
        <v>0</v>
      </c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81"/>
      <c r="B81" s="73"/>
      <c r="C81" s="111" t="s">
        <v>279</v>
      </c>
      <c r="D81" s="58" t="s">
        <v>280</v>
      </c>
      <c r="E81" s="59">
        <v>12000</v>
      </c>
      <c r="F81" s="60"/>
      <c r="G81" s="60">
        <f t="shared" si="42"/>
        <v>12000</v>
      </c>
      <c r="H81" s="60"/>
      <c r="I81" s="61">
        <f t="shared" si="43"/>
        <v>0</v>
      </c>
      <c r="J81" s="61">
        <f t="shared" si="44"/>
        <v>0</v>
      </c>
      <c r="K81" s="70"/>
      <c r="L81" s="70"/>
      <c r="M81" s="70"/>
      <c r="N81" s="63"/>
      <c r="O81" s="66">
        <f t="shared" ref="O81:Q81" si="294">AA81+AD81+AG81+AJ81+AM81+AP81+AS81+AV81+AY81+BB81+BE81+BH81</f>
        <v>0</v>
      </c>
      <c r="P81" s="66">
        <f t="shared" si="294"/>
        <v>0</v>
      </c>
      <c r="Q81" s="66">
        <f t="shared" si="294"/>
        <v>0</v>
      </c>
      <c r="R81" s="67">
        <f t="shared" ref="R81:T81" si="295">IF(BK81=0,SUM(AA81+AD81+AG81+AJ81+AM81+AP81+AS81+AV81+AY81+BB81+BE81+BH81),BK81)</f>
        <v>0</v>
      </c>
      <c r="S81" s="67">
        <f t="shared" si="295"/>
        <v>0</v>
      </c>
      <c r="T81" s="67">
        <f t="shared" si="295"/>
        <v>0</v>
      </c>
      <c r="U81" s="66">
        <f t="shared" si="47"/>
        <v>0</v>
      </c>
      <c r="V81" s="66">
        <f t="shared" si="48"/>
        <v>0</v>
      </c>
      <c r="W81" s="66">
        <f t="shared" si="49"/>
        <v>0</v>
      </c>
      <c r="X81" s="69">
        <f t="shared" ref="X81:Y81" si="296">IF(O81&gt;0,O81/K81,0)</f>
        <v>0</v>
      </c>
      <c r="Y81" s="69">
        <f t="shared" si="296"/>
        <v>0</v>
      </c>
      <c r="Z81" s="69">
        <f t="shared" si="5"/>
        <v>0</v>
      </c>
      <c r="AA81" s="70"/>
      <c r="AB81" s="70"/>
      <c r="AC81" s="70"/>
      <c r="AD81" s="70"/>
      <c r="AE81" s="71"/>
      <c r="AF81" s="71"/>
      <c r="AG81" s="71"/>
      <c r="AH81" s="71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>
        <f t="shared" si="275"/>
        <v>0</v>
      </c>
      <c r="BO81" s="65">
        <f t="shared" si="276"/>
        <v>0</v>
      </c>
      <c r="BP81" s="70">
        <f t="shared" si="277"/>
        <v>0</v>
      </c>
      <c r="BQ81" s="70">
        <f t="shared" si="278"/>
        <v>0</v>
      </c>
      <c r="BR81" s="70">
        <f t="shared" si="279"/>
        <v>0</v>
      </c>
      <c r="BS81" s="70">
        <f t="shared" si="280"/>
        <v>0</v>
      </c>
      <c r="BT81" s="70">
        <f t="shared" si="281"/>
        <v>0</v>
      </c>
      <c r="BU81" s="70">
        <f t="shared" si="282"/>
        <v>0</v>
      </c>
      <c r="BV81" s="70">
        <f t="shared" si="283"/>
        <v>0</v>
      </c>
      <c r="BW81" s="70">
        <f t="shared" si="284"/>
        <v>0</v>
      </c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72"/>
      <c r="B82" s="73"/>
      <c r="C82" s="111" t="s">
        <v>281</v>
      </c>
      <c r="D82" s="58" t="s">
        <v>282</v>
      </c>
      <c r="E82" s="59">
        <v>50000</v>
      </c>
      <c r="F82" s="60"/>
      <c r="G82" s="60">
        <f t="shared" si="42"/>
        <v>50000</v>
      </c>
      <c r="H82" s="60"/>
      <c r="I82" s="61">
        <f t="shared" si="43"/>
        <v>0</v>
      </c>
      <c r="J82" s="61">
        <f t="shared" si="44"/>
        <v>0</v>
      </c>
      <c r="K82" s="70"/>
      <c r="L82" s="70"/>
      <c r="M82" s="70"/>
      <c r="N82" s="63"/>
      <c r="O82" s="66">
        <f t="shared" ref="O82:Q82" si="297">AA82+AD82+AG82+AJ82+AM82+AP82+AS82+AV82+AY82+BB82+BE82+BH82</f>
        <v>0</v>
      </c>
      <c r="P82" s="66">
        <f t="shared" si="297"/>
        <v>0</v>
      </c>
      <c r="Q82" s="66">
        <f t="shared" si="297"/>
        <v>0</v>
      </c>
      <c r="R82" s="67">
        <f t="shared" ref="R82:T82" si="298">IF(BK82=0,SUM(AA82+AD82+AG82+AJ82+AM82+AP82+AS82+AV82+AY82+BB82+BE82+BH82),BK82)</f>
        <v>0</v>
      </c>
      <c r="S82" s="67">
        <f t="shared" si="298"/>
        <v>0</v>
      </c>
      <c r="T82" s="67">
        <f t="shared" si="298"/>
        <v>0</v>
      </c>
      <c r="U82" s="66">
        <f t="shared" si="47"/>
        <v>0</v>
      </c>
      <c r="V82" s="66">
        <f t="shared" si="48"/>
        <v>0</v>
      </c>
      <c r="W82" s="66">
        <f t="shared" si="49"/>
        <v>0</v>
      </c>
      <c r="X82" s="69">
        <f t="shared" ref="X82:Y82" si="299">IF(O82&gt;0,O82/K82,0)</f>
        <v>0</v>
      </c>
      <c r="Y82" s="69">
        <f t="shared" si="299"/>
        <v>0</v>
      </c>
      <c r="Z82" s="69">
        <f t="shared" si="5"/>
        <v>0</v>
      </c>
      <c r="AA82" s="70"/>
      <c r="AB82" s="70"/>
      <c r="AC82" s="70"/>
      <c r="AD82" s="70"/>
      <c r="AE82" s="71"/>
      <c r="AF82" s="71"/>
      <c r="AG82" s="71"/>
      <c r="AH82" s="71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>
        <f t="shared" si="275"/>
        <v>0</v>
      </c>
      <c r="BO82" s="65">
        <f t="shared" si="276"/>
        <v>0</v>
      </c>
      <c r="BP82" s="70">
        <f t="shared" si="277"/>
        <v>0</v>
      </c>
      <c r="BQ82" s="70">
        <f t="shared" si="278"/>
        <v>0</v>
      </c>
      <c r="BR82" s="70">
        <f t="shared" si="279"/>
        <v>0</v>
      </c>
      <c r="BS82" s="70">
        <f t="shared" si="280"/>
        <v>0</v>
      </c>
      <c r="BT82" s="70">
        <f t="shared" si="281"/>
        <v>0</v>
      </c>
      <c r="BU82" s="70">
        <f t="shared" si="282"/>
        <v>0</v>
      </c>
      <c r="BV82" s="70">
        <f t="shared" si="283"/>
        <v>0</v>
      </c>
      <c r="BW82" s="70">
        <f t="shared" si="284"/>
        <v>0</v>
      </c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72"/>
      <c r="B83" s="56" t="s">
        <v>283</v>
      </c>
      <c r="C83" s="57" t="s">
        <v>284</v>
      </c>
      <c r="D83" s="58" t="s">
        <v>285</v>
      </c>
      <c r="E83" s="59">
        <v>15000</v>
      </c>
      <c r="F83" s="60"/>
      <c r="G83" s="60">
        <f t="shared" si="42"/>
        <v>15000</v>
      </c>
      <c r="H83" s="60"/>
      <c r="I83" s="61">
        <f t="shared" si="43"/>
        <v>0</v>
      </c>
      <c r="J83" s="61">
        <f t="shared" si="44"/>
        <v>0</v>
      </c>
      <c r="K83" s="70"/>
      <c r="L83" s="70">
        <v>4129.49</v>
      </c>
      <c r="M83" s="62">
        <v>519.61</v>
      </c>
      <c r="N83" s="63"/>
      <c r="O83" s="66">
        <f t="shared" ref="O83:Q83" si="300">AA83+AD83+AG83+AJ83+AM83+AP83+AS83+AV83+AY83+BB83+BE83+BH83</f>
        <v>0</v>
      </c>
      <c r="P83" s="66">
        <f t="shared" si="300"/>
        <v>3609.88</v>
      </c>
      <c r="Q83" s="66">
        <f t="shared" si="300"/>
        <v>0</v>
      </c>
      <c r="R83" s="67">
        <f t="shared" ref="R83:T83" si="301">IF(BK83=0,SUM(AA83+AD83+AG83+AJ83+AM83+AP83+AS83+AV83+AY83+BB83+BE83+BH83),BK83)</f>
        <v>0</v>
      </c>
      <c r="S83" s="67">
        <f t="shared" si="301"/>
        <v>3609.88</v>
      </c>
      <c r="T83" s="67">
        <f t="shared" si="301"/>
        <v>0</v>
      </c>
      <c r="U83" s="66">
        <f t="shared" si="47"/>
        <v>0</v>
      </c>
      <c r="V83" s="66">
        <f t="shared" si="48"/>
        <v>0</v>
      </c>
      <c r="W83" s="66">
        <f t="shared" si="49"/>
        <v>0</v>
      </c>
      <c r="X83" s="69">
        <f t="shared" ref="X83:Y83" si="302">IF(O83&gt;0,O83/K83,0)</f>
        <v>0</v>
      </c>
      <c r="Y83" s="69">
        <f t="shared" si="302"/>
        <v>0.8741709024601102</v>
      </c>
      <c r="Z83" s="69">
        <f t="shared" si="5"/>
        <v>0</v>
      </c>
      <c r="AA83" s="70"/>
      <c r="AB83" s="62">
        <v>3609.88</v>
      </c>
      <c r="AC83" s="70"/>
      <c r="AD83" s="70"/>
      <c r="AE83" s="71"/>
      <c r="AF83" s="71"/>
      <c r="AG83" s="71"/>
      <c r="AH83" s="71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>
        <f t="shared" si="275"/>
        <v>0</v>
      </c>
      <c r="BO83" s="65">
        <f t="shared" si="276"/>
        <v>0</v>
      </c>
      <c r="BP83" s="70">
        <f t="shared" si="277"/>
        <v>0</v>
      </c>
      <c r="BQ83" s="70">
        <f t="shared" si="278"/>
        <v>0</v>
      </c>
      <c r="BR83" s="70">
        <f t="shared" si="279"/>
        <v>0</v>
      </c>
      <c r="BS83" s="70">
        <f t="shared" si="280"/>
        <v>0</v>
      </c>
      <c r="BT83" s="70">
        <f t="shared" si="281"/>
        <v>0</v>
      </c>
      <c r="BU83" s="70">
        <f t="shared" si="282"/>
        <v>0</v>
      </c>
      <c r="BV83" s="70">
        <f t="shared" si="283"/>
        <v>0</v>
      </c>
      <c r="BW83" s="70">
        <f t="shared" si="284"/>
        <v>0</v>
      </c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" customHeight="1">
      <c r="A84" s="103" t="s">
        <v>286</v>
      </c>
      <c r="B84" s="56"/>
      <c r="C84" s="57" t="s">
        <v>284</v>
      </c>
      <c r="D84" s="93" t="s">
        <v>287</v>
      </c>
      <c r="E84" s="59"/>
      <c r="F84" s="60"/>
      <c r="G84" s="60">
        <f t="shared" si="42"/>
        <v>0</v>
      </c>
      <c r="H84" s="60"/>
      <c r="I84" s="61">
        <f t="shared" si="43"/>
        <v>0</v>
      </c>
      <c r="J84" s="61">
        <f t="shared" si="44"/>
        <v>0</v>
      </c>
      <c r="K84" s="62">
        <v>14737.8</v>
      </c>
      <c r="L84" s="70"/>
      <c r="M84" s="70"/>
      <c r="N84" s="70"/>
      <c r="O84" s="66">
        <f t="shared" ref="O84:Q84" si="303">AA84+AD84+AG84+AJ84+AM84+AP84+AS84+AV84+AY84+BB84+BE84+BH84</f>
        <v>5070</v>
      </c>
      <c r="P84" s="66">
        <f t="shared" si="303"/>
        <v>0</v>
      </c>
      <c r="Q84" s="66">
        <f t="shared" si="303"/>
        <v>0</v>
      </c>
      <c r="R84" s="67">
        <f t="shared" ref="R84:T84" si="304">IF(BK84=0,SUM(AA84+AD84+AG84+AJ84+AM84+AP84+AS84+AV84+AY84+BB84+BE84+BH84),BK84)</f>
        <v>5070</v>
      </c>
      <c r="S84" s="67">
        <f t="shared" si="304"/>
        <v>0</v>
      </c>
      <c r="T84" s="67">
        <f t="shared" si="304"/>
        <v>0</v>
      </c>
      <c r="U84" s="68">
        <f t="shared" si="47"/>
        <v>9667.7999999999993</v>
      </c>
      <c r="V84" s="66">
        <f t="shared" si="48"/>
        <v>0</v>
      </c>
      <c r="W84" s="66">
        <f t="shared" si="49"/>
        <v>0</v>
      </c>
      <c r="X84" s="69">
        <f t="shared" ref="X84:Y84" si="305">IF(O84&gt;0,O84/K84,0)</f>
        <v>0.34401335341774214</v>
      </c>
      <c r="Y84" s="69">
        <f t="shared" si="305"/>
        <v>0</v>
      </c>
      <c r="Z84" s="69">
        <f t="shared" si="5"/>
        <v>0</v>
      </c>
      <c r="AA84" s="70"/>
      <c r="AB84" s="62"/>
      <c r="AC84" s="70"/>
      <c r="AD84" s="70"/>
      <c r="AE84" s="71"/>
      <c r="AF84" s="71"/>
      <c r="AG84" s="71"/>
      <c r="AH84" s="95"/>
      <c r="AI84" s="62"/>
      <c r="AJ84" s="70"/>
      <c r="AK84" s="62"/>
      <c r="AL84" s="70"/>
      <c r="AM84" s="62">
        <v>5070</v>
      </c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>
        <f t="shared" si="275"/>
        <v>5070</v>
      </c>
      <c r="BO84" s="65">
        <f t="shared" si="276"/>
        <v>0</v>
      </c>
      <c r="BP84" s="70">
        <f t="shared" si="277"/>
        <v>5070</v>
      </c>
      <c r="BQ84" s="70">
        <f t="shared" si="278"/>
        <v>9667.7999999999993</v>
      </c>
      <c r="BR84" s="70">
        <f t="shared" si="279"/>
        <v>0</v>
      </c>
      <c r="BS84" s="70">
        <f t="shared" si="280"/>
        <v>9667.7999999999993</v>
      </c>
      <c r="BT84" s="70">
        <f t="shared" si="281"/>
        <v>0</v>
      </c>
      <c r="BU84" s="70">
        <f t="shared" si="282"/>
        <v>5070</v>
      </c>
      <c r="BV84" s="70">
        <f t="shared" si="283"/>
        <v>9667.7999999999993</v>
      </c>
      <c r="BW84" s="70">
        <f t="shared" si="284"/>
        <v>5070</v>
      </c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" customHeight="1">
      <c r="A85" s="131"/>
      <c r="B85" s="56" t="s">
        <v>288</v>
      </c>
      <c r="C85" s="96" t="s">
        <v>289</v>
      </c>
      <c r="D85" s="58" t="s">
        <v>290</v>
      </c>
      <c r="E85" s="59">
        <v>10000</v>
      </c>
      <c r="F85" s="60"/>
      <c r="G85" s="60">
        <f t="shared" si="42"/>
        <v>10000</v>
      </c>
      <c r="H85" s="60"/>
      <c r="I85" s="61">
        <f t="shared" si="43"/>
        <v>0</v>
      </c>
      <c r="J85" s="61">
        <f t="shared" si="44"/>
        <v>0</v>
      </c>
      <c r="K85" s="70"/>
      <c r="L85" s="70">
        <v>3700.55</v>
      </c>
      <c r="M85" s="62">
        <v>2648.55</v>
      </c>
      <c r="N85" s="70"/>
      <c r="O85" s="66">
        <f t="shared" ref="O85:Q85" si="306">AA85+AD85+AG85+AJ85+AM85+AP85+AS85+AV85+AY85+BB85+BE85+BH85</f>
        <v>0</v>
      </c>
      <c r="P85" s="66">
        <f t="shared" si="306"/>
        <v>1052</v>
      </c>
      <c r="Q85" s="66">
        <f t="shared" si="306"/>
        <v>0</v>
      </c>
      <c r="R85" s="67">
        <f t="shared" ref="R85:T85" si="307">IF(BK85=0,SUM(AA85+AD85+AG85+AJ85+AM85+AP85+AS85+AV85+AY85+BB85+BE85+BH85),BK85)</f>
        <v>0</v>
      </c>
      <c r="S85" s="67">
        <f t="shared" si="307"/>
        <v>1052</v>
      </c>
      <c r="T85" s="67">
        <f t="shared" si="307"/>
        <v>0</v>
      </c>
      <c r="U85" s="66">
        <f t="shared" si="47"/>
        <v>0</v>
      </c>
      <c r="V85" s="66">
        <f t="shared" si="48"/>
        <v>0</v>
      </c>
      <c r="W85" s="66">
        <f t="shared" si="49"/>
        <v>0</v>
      </c>
      <c r="X85" s="69">
        <f t="shared" ref="X85:Y85" si="308">IF(O85&gt;0,O85/K85,0)</f>
        <v>0</v>
      </c>
      <c r="Y85" s="69">
        <f t="shared" si="308"/>
        <v>0.2842820661793517</v>
      </c>
      <c r="Z85" s="69">
        <f t="shared" si="5"/>
        <v>0</v>
      </c>
      <c r="AA85" s="70"/>
      <c r="AB85" s="62">
        <v>263</v>
      </c>
      <c r="AC85" s="70"/>
      <c r="AD85" s="70"/>
      <c r="AE85" s="71"/>
      <c r="AF85" s="71"/>
      <c r="AG85" s="71"/>
      <c r="AH85" s="95">
        <v>420.8</v>
      </c>
      <c r="AI85" s="62"/>
      <c r="AJ85" s="70"/>
      <c r="AK85" s="62">
        <v>131.5</v>
      </c>
      <c r="AL85" s="70"/>
      <c r="AM85" s="70"/>
      <c r="AN85" s="70"/>
      <c r="AO85" s="70"/>
      <c r="AP85" s="70"/>
      <c r="AQ85" s="62">
        <v>236.7</v>
      </c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>
        <f t="shared" si="275"/>
        <v>0</v>
      </c>
      <c r="BO85" s="65">
        <f t="shared" si="276"/>
        <v>0</v>
      </c>
      <c r="BP85" s="70">
        <f t="shared" si="277"/>
        <v>0</v>
      </c>
      <c r="BQ85" s="70">
        <f t="shared" si="278"/>
        <v>0</v>
      </c>
      <c r="BR85" s="70">
        <f t="shared" si="279"/>
        <v>0</v>
      </c>
      <c r="BS85" s="70">
        <f t="shared" si="280"/>
        <v>0</v>
      </c>
      <c r="BT85" s="70">
        <f t="shared" si="281"/>
        <v>0</v>
      </c>
      <c r="BU85" s="70">
        <f t="shared" si="282"/>
        <v>0</v>
      </c>
      <c r="BV85" s="70">
        <f t="shared" si="283"/>
        <v>0</v>
      </c>
      <c r="BW85" s="70">
        <f t="shared" si="284"/>
        <v>0</v>
      </c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104" t="s">
        <v>291</v>
      </c>
      <c r="B86" s="105" t="s">
        <v>292</v>
      </c>
      <c r="C86" s="57" t="s">
        <v>293</v>
      </c>
      <c r="D86" s="93" t="s">
        <v>294</v>
      </c>
      <c r="E86" s="59"/>
      <c r="F86" s="60"/>
      <c r="G86" s="60">
        <f t="shared" si="42"/>
        <v>0</v>
      </c>
      <c r="H86" s="60"/>
      <c r="I86" s="61">
        <f t="shared" si="43"/>
        <v>0</v>
      </c>
      <c r="J86" s="61">
        <f t="shared" si="44"/>
        <v>0</v>
      </c>
      <c r="K86" s="62">
        <v>10054.68</v>
      </c>
      <c r="L86" s="70">
        <v>8509.1</v>
      </c>
      <c r="M86" s="70"/>
      <c r="N86" s="70"/>
      <c r="O86" s="66">
        <f t="shared" ref="O86:Q86" si="309">AA86+AD86+AG86+AJ86+AM86+AP86+AS86+AV86+AY86+BB86+BE86+BH86</f>
        <v>2505.87</v>
      </c>
      <c r="P86" s="66">
        <f t="shared" si="309"/>
        <v>8509.0999999999985</v>
      </c>
      <c r="Q86" s="66">
        <f t="shared" si="309"/>
        <v>0</v>
      </c>
      <c r="R86" s="67">
        <f t="shared" ref="R86:T86" si="310">IF(BK86=0,SUM(AA86+AD86+AG86+AJ86+AM86+AP86+AS86+AV86+AY86+BB86+BE86+BH86),BK86)</f>
        <v>2505.87</v>
      </c>
      <c r="S86" s="67">
        <f t="shared" si="310"/>
        <v>8509.0999999999985</v>
      </c>
      <c r="T86" s="67">
        <f t="shared" si="310"/>
        <v>0</v>
      </c>
      <c r="U86" s="68">
        <f t="shared" si="47"/>
        <v>7548.81</v>
      </c>
      <c r="V86" s="66">
        <f t="shared" si="48"/>
        <v>1.8189894035458565E-12</v>
      </c>
      <c r="W86" s="66">
        <f t="shared" si="49"/>
        <v>0</v>
      </c>
      <c r="X86" s="69">
        <f t="shared" ref="X86:Y86" si="311">IF(O86&gt;0,O86/K86,0)</f>
        <v>0.24922424184558831</v>
      </c>
      <c r="Y86" s="69">
        <f t="shared" si="311"/>
        <v>0.99999999999999978</v>
      </c>
      <c r="Z86" s="69">
        <f t="shared" si="5"/>
        <v>0</v>
      </c>
      <c r="AA86" s="70"/>
      <c r="AB86" s="62">
        <v>2185.42</v>
      </c>
      <c r="AC86" s="70"/>
      <c r="AD86" s="70"/>
      <c r="AE86" s="71"/>
      <c r="AF86" s="71"/>
      <c r="AG86" s="71"/>
      <c r="AH86" s="70">
        <f>1804.63+1924.74+1805.27</f>
        <v>5534.6399999999994</v>
      </c>
      <c r="AI86" s="70"/>
      <c r="AJ86" s="70"/>
      <c r="AK86" s="70"/>
      <c r="AL86" s="70"/>
      <c r="AM86" s="70">
        <f>936.64+1569.23</f>
        <v>2505.87</v>
      </c>
      <c r="AN86" s="62">
        <v>789.04</v>
      </c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>
        <f t="shared" si="275"/>
        <v>2505.87</v>
      </c>
      <c r="BO86" s="65">
        <f t="shared" si="276"/>
        <v>0</v>
      </c>
      <c r="BP86" s="70">
        <f t="shared" si="277"/>
        <v>2505.87</v>
      </c>
      <c r="BQ86" s="70">
        <f t="shared" si="278"/>
        <v>7548.81</v>
      </c>
      <c r="BR86" s="70">
        <f t="shared" si="279"/>
        <v>0</v>
      </c>
      <c r="BS86" s="70">
        <f t="shared" si="280"/>
        <v>7548.81</v>
      </c>
      <c r="BT86" s="70">
        <f t="shared" si="281"/>
        <v>1.8189894035458565E-12</v>
      </c>
      <c r="BU86" s="70">
        <f t="shared" si="282"/>
        <v>2505.87</v>
      </c>
      <c r="BV86" s="70">
        <f t="shared" si="283"/>
        <v>7548.81</v>
      </c>
      <c r="BW86" s="70">
        <f t="shared" si="284"/>
        <v>2505.8700000000017</v>
      </c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132" t="s">
        <v>295</v>
      </c>
      <c r="B87" s="56" t="s">
        <v>296</v>
      </c>
      <c r="C87" s="133" t="s">
        <v>297</v>
      </c>
      <c r="D87" s="116" t="s">
        <v>298</v>
      </c>
      <c r="E87" s="117">
        <v>35000</v>
      </c>
      <c r="F87" s="118"/>
      <c r="G87" s="60">
        <f t="shared" si="42"/>
        <v>35000</v>
      </c>
      <c r="H87" s="60"/>
      <c r="I87" s="61">
        <f t="shared" si="43"/>
        <v>1.0275428571428571</v>
      </c>
      <c r="J87" s="61">
        <f t="shared" si="44"/>
        <v>0.16801657142857143</v>
      </c>
      <c r="K87" s="62">
        <v>35964</v>
      </c>
      <c r="L87" s="70">
        <v>5287.8</v>
      </c>
      <c r="M87" s="70"/>
      <c r="N87" s="70"/>
      <c r="O87" s="66">
        <f t="shared" ref="O87:Q87" si="312">AA87+AD87+AG87+AJ87+AM87+AP87+AS87+AV87+AY87+BB87+BE87+BH87</f>
        <v>5880.58</v>
      </c>
      <c r="P87" s="66">
        <f t="shared" si="312"/>
        <v>5287.8</v>
      </c>
      <c r="Q87" s="66">
        <f t="shared" si="312"/>
        <v>0</v>
      </c>
      <c r="R87" s="67">
        <f t="shared" ref="R87:T87" si="313">IF(BK87=0,SUM(AA87+AD87+AG87+AJ87+AM87+AP87+AS87+AV87+AY87+BB87+BE87+BH87),BK87)</f>
        <v>5880.58</v>
      </c>
      <c r="S87" s="67">
        <f t="shared" si="313"/>
        <v>5287.8</v>
      </c>
      <c r="T87" s="67">
        <f t="shared" si="313"/>
        <v>0</v>
      </c>
      <c r="U87" s="68">
        <f t="shared" si="47"/>
        <v>30083.42</v>
      </c>
      <c r="V87" s="66">
        <f t="shared" si="48"/>
        <v>0</v>
      </c>
      <c r="W87" s="66">
        <f t="shared" si="49"/>
        <v>0</v>
      </c>
      <c r="X87" s="69">
        <f t="shared" ref="X87:Y87" si="314">IF(O87&gt;0,O87/K87,0)</f>
        <v>0.16351295740184629</v>
      </c>
      <c r="Y87" s="69">
        <f t="shared" si="314"/>
        <v>1</v>
      </c>
      <c r="Z87" s="69">
        <f t="shared" si="5"/>
        <v>0</v>
      </c>
      <c r="AA87" s="70"/>
      <c r="AB87" s="70"/>
      <c r="AC87" s="70"/>
      <c r="AD87" s="70"/>
      <c r="AE87" s="71">
        <f>2643.9+2643.9</f>
        <v>5287.8</v>
      </c>
      <c r="AF87" s="71"/>
      <c r="AG87" s="71"/>
      <c r="AH87" s="71"/>
      <c r="AI87" s="70"/>
      <c r="AJ87" s="70"/>
      <c r="AK87" s="70"/>
      <c r="AL87" s="70"/>
      <c r="AM87" s="70">
        <f>3055.7-3055.7+2884.24</f>
        <v>2884.24</v>
      </c>
      <c r="AN87" s="70"/>
      <c r="AO87" s="70"/>
      <c r="AP87" s="62">
        <v>2996.34</v>
      </c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>
        <f t="shared" si="275"/>
        <v>5880.58</v>
      </c>
      <c r="BO87" s="65">
        <f t="shared" si="276"/>
        <v>0</v>
      </c>
      <c r="BP87" s="70">
        <f t="shared" si="277"/>
        <v>5880.58</v>
      </c>
      <c r="BQ87" s="70">
        <f t="shared" si="278"/>
        <v>30083.42</v>
      </c>
      <c r="BR87" s="70">
        <f t="shared" si="279"/>
        <v>0</v>
      </c>
      <c r="BS87" s="70">
        <f t="shared" si="280"/>
        <v>30083.42</v>
      </c>
      <c r="BT87" s="70">
        <f t="shared" si="281"/>
        <v>0</v>
      </c>
      <c r="BU87" s="70">
        <f t="shared" si="282"/>
        <v>5880.58</v>
      </c>
      <c r="BV87" s="70">
        <f t="shared" si="283"/>
        <v>30083.42</v>
      </c>
      <c r="BW87" s="70">
        <f t="shared" si="284"/>
        <v>5880.58</v>
      </c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09" t="s">
        <v>299</v>
      </c>
      <c r="B88" s="73"/>
      <c r="C88" s="133" t="s">
        <v>300</v>
      </c>
      <c r="D88" s="116" t="s">
        <v>301</v>
      </c>
      <c r="E88" s="134"/>
      <c r="F88" s="135"/>
      <c r="G88" s="60">
        <f t="shared" si="42"/>
        <v>0</v>
      </c>
      <c r="H88" s="60"/>
      <c r="I88" s="61">
        <f t="shared" si="43"/>
        <v>0</v>
      </c>
      <c r="J88" s="61">
        <f t="shared" si="44"/>
        <v>0</v>
      </c>
      <c r="K88" s="62">
        <v>2643.9</v>
      </c>
      <c r="L88" s="70"/>
      <c r="M88" s="70"/>
      <c r="N88" s="70"/>
      <c r="O88" s="66">
        <f t="shared" ref="O88:Q88" si="315">AA88+AD88+AG88+AJ88+AM88+AP88+AS88+AV88+AY88+BB88+BE88+BH88</f>
        <v>2643.9</v>
      </c>
      <c r="P88" s="66">
        <f t="shared" si="315"/>
        <v>0</v>
      </c>
      <c r="Q88" s="66">
        <f t="shared" si="315"/>
        <v>0</v>
      </c>
      <c r="R88" s="67">
        <f t="shared" ref="R88:T88" si="316">IF(BK88=0,SUM(AA88+AD88+AG88+AJ88+AM88+AP88+AS88+AV88+AY88+BB88+BE88+BH88),BK88)</f>
        <v>2643.9</v>
      </c>
      <c r="S88" s="67">
        <f t="shared" si="316"/>
        <v>0</v>
      </c>
      <c r="T88" s="67">
        <f t="shared" si="316"/>
        <v>0</v>
      </c>
      <c r="U88" s="66">
        <f t="shared" si="47"/>
        <v>0</v>
      </c>
      <c r="V88" s="66">
        <f t="shared" si="48"/>
        <v>0</v>
      </c>
      <c r="W88" s="66">
        <f t="shared" si="49"/>
        <v>0</v>
      </c>
      <c r="X88" s="69">
        <f t="shared" ref="X88:Y88" si="317">IF(O88&gt;0,O88/K88,0)</f>
        <v>1</v>
      </c>
      <c r="Y88" s="69">
        <f t="shared" si="317"/>
        <v>0</v>
      </c>
      <c r="Z88" s="69">
        <f t="shared" si="5"/>
        <v>0</v>
      </c>
      <c r="AA88" s="70"/>
      <c r="AB88" s="70"/>
      <c r="AC88" s="70"/>
      <c r="AD88" s="70"/>
      <c r="AE88" s="71"/>
      <c r="AF88" s="71"/>
      <c r="AG88" s="71"/>
      <c r="AH88" s="71"/>
      <c r="AI88" s="70"/>
      <c r="AJ88" s="62">
        <v>2643.9</v>
      </c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>
        <f t="shared" si="275"/>
        <v>2643.9</v>
      </c>
      <c r="BO88" s="65">
        <f t="shared" si="276"/>
        <v>0</v>
      </c>
      <c r="BP88" s="70">
        <f t="shared" si="277"/>
        <v>2643.9</v>
      </c>
      <c r="BQ88" s="70">
        <f t="shared" si="278"/>
        <v>0</v>
      </c>
      <c r="BR88" s="70">
        <f t="shared" si="279"/>
        <v>0</v>
      </c>
      <c r="BS88" s="70">
        <f t="shared" si="280"/>
        <v>0</v>
      </c>
      <c r="BT88" s="70">
        <f t="shared" si="281"/>
        <v>0</v>
      </c>
      <c r="BU88" s="70">
        <f t="shared" si="282"/>
        <v>2643.9</v>
      </c>
      <c r="BV88" s="70">
        <f t="shared" si="283"/>
        <v>0</v>
      </c>
      <c r="BW88" s="70">
        <f t="shared" si="284"/>
        <v>2643.9</v>
      </c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72"/>
      <c r="B89" s="73"/>
      <c r="C89" s="57" t="s">
        <v>302</v>
      </c>
      <c r="D89" s="58" t="s">
        <v>303</v>
      </c>
      <c r="E89" s="59">
        <v>6000</v>
      </c>
      <c r="F89" s="60"/>
      <c r="G89" s="60">
        <f t="shared" si="42"/>
        <v>6000</v>
      </c>
      <c r="H89" s="60"/>
      <c r="I89" s="61">
        <f t="shared" si="43"/>
        <v>0</v>
      </c>
      <c r="J89" s="61">
        <f t="shared" si="44"/>
        <v>0</v>
      </c>
      <c r="K89" s="70"/>
      <c r="L89" s="70"/>
      <c r="M89" s="70"/>
      <c r="N89" s="70"/>
      <c r="O89" s="66">
        <f t="shared" ref="O89:Q89" si="318">AA89+AD89+AG89+AJ89+AM89+AP89+AS89+AV89+AY89+BB89+BE89+BH89</f>
        <v>0</v>
      </c>
      <c r="P89" s="66">
        <f t="shared" si="318"/>
        <v>0</v>
      </c>
      <c r="Q89" s="66">
        <f t="shared" si="318"/>
        <v>0</v>
      </c>
      <c r="R89" s="67">
        <f t="shared" ref="R89:T89" si="319">IF(BK89=0,SUM(AA89+AD89+AG89+AJ89+AM89+AP89+AS89+AV89+AY89+BB89+BE89+BH89),BK89)</f>
        <v>0</v>
      </c>
      <c r="S89" s="67">
        <f t="shared" si="319"/>
        <v>0</v>
      </c>
      <c r="T89" s="67">
        <f t="shared" si="319"/>
        <v>0</v>
      </c>
      <c r="U89" s="66">
        <f t="shared" si="47"/>
        <v>0</v>
      </c>
      <c r="V89" s="66">
        <f t="shared" si="48"/>
        <v>0</v>
      </c>
      <c r="W89" s="66">
        <f t="shared" si="49"/>
        <v>0</v>
      </c>
      <c r="X89" s="69">
        <f t="shared" ref="X89:Y89" si="320">IF(O89&gt;0,O89/K89,0)</f>
        <v>0</v>
      </c>
      <c r="Y89" s="69">
        <f t="shared" si="320"/>
        <v>0</v>
      </c>
      <c r="Z89" s="69">
        <f t="shared" si="5"/>
        <v>0</v>
      </c>
      <c r="AA89" s="70"/>
      <c r="AB89" s="70"/>
      <c r="AC89" s="70"/>
      <c r="AD89" s="70"/>
      <c r="AE89" s="71"/>
      <c r="AF89" s="71"/>
      <c r="AG89" s="71"/>
      <c r="AH89" s="71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>
        <f t="shared" si="275"/>
        <v>0</v>
      </c>
      <c r="BO89" s="65">
        <f t="shared" si="276"/>
        <v>0</v>
      </c>
      <c r="BP89" s="70">
        <f t="shared" si="277"/>
        <v>0</v>
      </c>
      <c r="BQ89" s="70">
        <f t="shared" si="278"/>
        <v>0</v>
      </c>
      <c r="BR89" s="70">
        <f t="shared" si="279"/>
        <v>0</v>
      </c>
      <c r="BS89" s="70">
        <f t="shared" si="280"/>
        <v>0</v>
      </c>
      <c r="BT89" s="70">
        <f t="shared" si="281"/>
        <v>0</v>
      </c>
      <c r="BU89" s="70">
        <f t="shared" si="282"/>
        <v>0</v>
      </c>
      <c r="BV89" s="70">
        <f t="shared" si="283"/>
        <v>0</v>
      </c>
      <c r="BW89" s="70">
        <f t="shared" si="284"/>
        <v>0</v>
      </c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07"/>
      <c r="B90" s="105" t="s">
        <v>304</v>
      </c>
      <c r="C90" s="57" t="s">
        <v>305</v>
      </c>
      <c r="D90" s="93" t="s">
        <v>306</v>
      </c>
      <c r="E90" s="59">
        <v>5000</v>
      </c>
      <c r="F90" s="60"/>
      <c r="G90" s="60">
        <f t="shared" si="42"/>
        <v>5000</v>
      </c>
      <c r="H90" s="60"/>
      <c r="I90" s="61">
        <f t="shared" si="43"/>
        <v>0</v>
      </c>
      <c r="J90" s="61">
        <f t="shared" si="44"/>
        <v>0</v>
      </c>
      <c r="K90" s="70"/>
      <c r="L90" s="70">
        <v>2113.5700000000002</v>
      </c>
      <c r="M90" s="70"/>
      <c r="N90" s="70"/>
      <c r="O90" s="66">
        <f t="shared" ref="O90:Q90" si="321">AA90+AD90+AG90+AJ90+AM90+AP90+AS90+AV90+AY90+BB90+BE90+BH90</f>
        <v>0</v>
      </c>
      <c r="P90" s="66">
        <f t="shared" si="321"/>
        <v>1438.7399999999998</v>
      </c>
      <c r="Q90" s="66">
        <f t="shared" si="321"/>
        <v>0</v>
      </c>
      <c r="R90" s="67">
        <f t="shared" ref="R90:T90" si="322">IF(BK90=0,SUM(AA90+AD90+AG90+AJ90+AM90+AP90+AS90+AV90+AY90+BB90+BE90+BH90),BK90)</f>
        <v>0</v>
      </c>
      <c r="S90" s="67">
        <f t="shared" si="322"/>
        <v>1438.7399999999998</v>
      </c>
      <c r="T90" s="67">
        <f t="shared" si="322"/>
        <v>0</v>
      </c>
      <c r="U90" s="66">
        <f t="shared" si="47"/>
        <v>0</v>
      </c>
      <c r="V90" s="66">
        <f t="shared" si="48"/>
        <v>674.83000000000038</v>
      </c>
      <c r="W90" s="66">
        <f t="shared" si="49"/>
        <v>0</v>
      </c>
      <c r="X90" s="69">
        <f t="shared" ref="X90:Y90" si="323">IF(O90&gt;0,O90/K90,0)</f>
        <v>0</v>
      </c>
      <c r="Y90" s="69">
        <f t="shared" si="323"/>
        <v>0.68071556655327226</v>
      </c>
      <c r="Z90" s="69">
        <f t="shared" si="5"/>
        <v>0</v>
      </c>
      <c r="AA90" s="70"/>
      <c r="AB90" s="62">
        <v>497.8</v>
      </c>
      <c r="AC90" s="70"/>
      <c r="AD90" s="70"/>
      <c r="AE90" s="95">
        <v>95.24</v>
      </c>
      <c r="AF90" s="71"/>
      <c r="AG90" s="71"/>
      <c r="AH90" s="62">
        <v>126.5</v>
      </c>
      <c r="AI90" s="62"/>
      <c r="AJ90" s="70"/>
      <c r="AK90" s="62">
        <v>169.79</v>
      </c>
      <c r="AL90" s="70"/>
      <c r="AM90" s="70"/>
      <c r="AN90" s="62">
        <v>129.54</v>
      </c>
      <c r="AO90" s="70"/>
      <c r="AP90" s="70"/>
      <c r="AQ90" s="62">
        <v>419.87</v>
      </c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>
        <f t="shared" si="275"/>
        <v>0</v>
      </c>
      <c r="BO90" s="65">
        <f t="shared" si="276"/>
        <v>0</v>
      </c>
      <c r="BP90" s="70">
        <f t="shared" si="277"/>
        <v>0</v>
      </c>
      <c r="BQ90" s="70">
        <f t="shared" si="278"/>
        <v>0</v>
      </c>
      <c r="BR90" s="70">
        <f t="shared" si="279"/>
        <v>0</v>
      </c>
      <c r="BS90" s="70">
        <f t="shared" si="280"/>
        <v>0</v>
      </c>
      <c r="BT90" s="70">
        <f t="shared" si="281"/>
        <v>674.83000000000038</v>
      </c>
      <c r="BU90" s="70">
        <f t="shared" si="282"/>
        <v>0</v>
      </c>
      <c r="BV90" s="70">
        <f t="shared" si="283"/>
        <v>0</v>
      </c>
      <c r="BW90" s="70">
        <f t="shared" si="284"/>
        <v>674.83000000000038</v>
      </c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>
      <c r="A91" s="104" t="s">
        <v>307</v>
      </c>
      <c r="B91" s="108" t="s">
        <v>308</v>
      </c>
      <c r="C91" s="57" t="s">
        <v>309</v>
      </c>
      <c r="D91" s="58" t="s">
        <v>310</v>
      </c>
      <c r="E91" s="59">
        <v>3000</v>
      </c>
      <c r="F91" s="60"/>
      <c r="G91" s="60">
        <f t="shared" si="42"/>
        <v>3000</v>
      </c>
      <c r="H91" s="60"/>
      <c r="I91" s="61">
        <f t="shared" si="43"/>
        <v>0.83333333333333337</v>
      </c>
      <c r="J91" s="61">
        <f t="shared" si="44"/>
        <v>0.46772333333333338</v>
      </c>
      <c r="K91" s="62">
        <v>2500</v>
      </c>
      <c r="L91" s="70">
        <v>432.87</v>
      </c>
      <c r="M91" s="62"/>
      <c r="N91" s="70"/>
      <c r="O91" s="66">
        <f t="shared" ref="O91:Q91" si="324">AA91+AD91+AG91+AJ91+AM91+AP91+AS91+AV91+AY91+BB91+BE91+BH91</f>
        <v>1403.17</v>
      </c>
      <c r="P91" s="66">
        <f t="shared" si="324"/>
        <v>432.87</v>
      </c>
      <c r="Q91" s="66">
        <f t="shared" si="324"/>
        <v>0</v>
      </c>
      <c r="R91" s="67">
        <f t="shared" ref="R91:T91" si="325">IF(BK91=0,SUM(AA91+AD91+AG91+AJ91+AM91+AP91+AS91+AV91+AY91+BB91+BE91+BH91),BK91)</f>
        <v>1403.17</v>
      </c>
      <c r="S91" s="67">
        <f t="shared" si="325"/>
        <v>432.87</v>
      </c>
      <c r="T91" s="67">
        <f t="shared" si="325"/>
        <v>0</v>
      </c>
      <c r="U91" s="68">
        <f t="shared" si="47"/>
        <v>1096.83</v>
      </c>
      <c r="V91" s="66">
        <f t="shared" si="48"/>
        <v>0</v>
      </c>
      <c r="W91" s="66">
        <f t="shared" si="49"/>
        <v>0</v>
      </c>
      <c r="X91" s="69">
        <f t="shared" ref="X91:Y91" si="326">IF(O91&gt;0,O91/K91,0)</f>
        <v>0.56126799999999999</v>
      </c>
      <c r="Y91" s="69">
        <f t="shared" si="326"/>
        <v>1</v>
      </c>
      <c r="Z91" s="69">
        <f t="shared" si="5"/>
        <v>0</v>
      </c>
      <c r="AA91" s="70"/>
      <c r="AB91" s="62">
        <v>255.71</v>
      </c>
      <c r="AC91" s="70"/>
      <c r="AD91" s="62">
        <v>135.97999999999999</v>
      </c>
      <c r="AE91" s="95">
        <f>155.55+21.61</f>
        <v>177.16000000000003</v>
      </c>
      <c r="AF91" s="71"/>
      <c r="AG91" s="136">
        <f>-135.98+135.95+710.1</f>
        <v>710.07</v>
      </c>
      <c r="AH91" s="95"/>
      <c r="AI91" s="70"/>
      <c r="AJ91" s="62">
        <v>228.6</v>
      </c>
      <c r="AK91" s="70"/>
      <c r="AL91" s="70"/>
      <c r="AM91" s="70"/>
      <c r="AN91" s="70"/>
      <c r="AO91" s="70"/>
      <c r="AP91" s="70">
        <f>198.08+130.44</f>
        <v>328.52</v>
      </c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>
        <f t="shared" si="275"/>
        <v>1403.17</v>
      </c>
      <c r="BO91" s="65">
        <f t="shared" si="276"/>
        <v>0</v>
      </c>
      <c r="BP91" s="70">
        <f t="shared" si="277"/>
        <v>1403.17</v>
      </c>
      <c r="BQ91" s="70">
        <f t="shared" si="278"/>
        <v>1096.83</v>
      </c>
      <c r="BR91" s="70">
        <f t="shared" si="279"/>
        <v>0</v>
      </c>
      <c r="BS91" s="70">
        <f t="shared" si="280"/>
        <v>1096.83</v>
      </c>
      <c r="BT91" s="70">
        <f t="shared" si="281"/>
        <v>0</v>
      </c>
      <c r="BU91" s="70">
        <f t="shared" si="282"/>
        <v>1403.17</v>
      </c>
      <c r="BV91" s="70">
        <f t="shared" si="283"/>
        <v>1096.83</v>
      </c>
      <c r="BW91" s="70">
        <f t="shared" si="284"/>
        <v>1403.17</v>
      </c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72"/>
      <c r="B92" s="73"/>
      <c r="C92" s="57" t="s">
        <v>311</v>
      </c>
      <c r="D92" s="58" t="s">
        <v>312</v>
      </c>
      <c r="E92" s="59"/>
      <c r="F92" s="60"/>
      <c r="G92" s="60">
        <f t="shared" si="42"/>
        <v>0</v>
      </c>
      <c r="H92" s="60">
        <v>250000</v>
      </c>
      <c r="I92" s="61">
        <f t="shared" si="43"/>
        <v>0</v>
      </c>
      <c r="J92" s="61">
        <f t="shared" si="44"/>
        <v>0</v>
      </c>
      <c r="K92" s="70"/>
      <c r="L92" s="70"/>
      <c r="M92" s="70"/>
      <c r="N92" s="63"/>
      <c r="O92" s="66">
        <f t="shared" ref="O92:Q92" si="327">AA92+AD92+AG92+AJ92+AM92+AP92+AS92+AV92+AY92+BB92+BE92+BH92</f>
        <v>0</v>
      </c>
      <c r="P92" s="66">
        <f t="shared" si="327"/>
        <v>0</v>
      </c>
      <c r="Q92" s="66">
        <f t="shared" si="327"/>
        <v>0</v>
      </c>
      <c r="R92" s="67">
        <f t="shared" ref="R92:T92" si="328">IF(BK92=0,SUM(AA92+AD92+AG92+AJ92+AM92+AP92+AS92+AV92+AY92+BB92+BE92+BH92),BK92)</f>
        <v>0</v>
      </c>
      <c r="S92" s="67">
        <f t="shared" si="328"/>
        <v>0</v>
      </c>
      <c r="T92" s="67">
        <f t="shared" si="328"/>
        <v>0</v>
      </c>
      <c r="U92" s="66">
        <f t="shared" si="47"/>
        <v>0</v>
      </c>
      <c r="V92" s="66">
        <f t="shared" si="48"/>
        <v>0</v>
      </c>
      <c r="W92" s="66">
        <f t="shared" si="49"/>
        <v>0</v>
      </c>
      <c r="X92" s="69">
        <f t="shared" ref="X92:Y92" si="329">IF(O92&gt;0,O92/K92,0)</f>
        <v>0</v>
      </c>
      <c r="Y92" s="69">
        <f t="shared" si="329"/>
        <v>0</v>
      </c>
      <c r="Z92" s="69">
        <f t="shared" si="5"/>
        <v>0</v>
      </c>
      <c r="AA92" s="70"/>
      <c r="AB92" s="70"/>
      <c r="AC92" s="70"/>
      <c r="AD92" s="70"/>
      <c r="AE92" s="71"/>
      <c r="AF92" s="71"/>
      <c r="AG92" s="71"/>
      <c r="AH92" s="71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>
        <f t="shared" si="275"/>
        <v>0</v>
      </c>
      <c r="BO92" s="65">
        <f t="shared" si="276"/>
        <v>0</v>
      </c>
      <c r="BP92" s="70">
        <f t="shared" si="277"/>
        <v>0</v>
      </c>
      <c r="BQ92" s="70">
        <f t="shared" si="278"/>
        <v>0</v>
      </c>
      <c r="BR92" s="70">
        <f t="shared" si="279"/>
        <v>0</v>
      </c>
      <c r="BS92" s="70">
        <f t="shared" si="280"/>
        <v>0</v>
      </c>
      <c r="BT92" s="70">
        <f t="shared" si="281"/>
        <v>0</v>
      </c>
      <c r="BU92" s="70">
        <f t="shared" si="282"/>
        <v>0</v>
      </c>
      <c r="BV92" s="70">
        <f t="shared" si="283"/>
        <v>0</v>
      </c>
      <c r="BW92" s="70">
        <f t="shared" si="284"/>
        <v>0</v>
      </c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72"/>
      <c r="B93" s="73"/>
      <c r="C93" s="57" t="s">
        <v>311</v>
      </c>
      <c r="D93" s="58" t="s">
        <v>313</v>
      </c>
      <c r="E93" s="59"/>
      <c r="F93" s="60"/>
      <c r="G93" s="60">
        <f t="shared" si="42"/>
        <v>0</v>
      </c>
      <c r="H93" s="60">
        <v>300000</v>
      </c>
      <c r="I93" s="61">
        <f t="shared" si="43"/>
        <v>0</v>
      </c>
      <c r="J93" s="61">
        <f t="shared" si="44"/>
        <v>0</v>
      </c>
      <c r="K93" s="70"/>
      <c r="L93" s="70"/>
      <c r="M93" s="70"/>
      <c r="N93" s="63"/>
      <c r="O93" s="66">
        <f t="shared" ref="O93:Q93" si="330">AA93+AD93+AG93+AJ93+AM93+AP93+AS93+AV93+AY93+BB93+BE93+BH93</f>
        <v>0</v>
      </c>
      <c r="P93" s="66">
        <f t="shared" si="330"/>
        <v>0</v>
      </c>
      <c r="Q93" s="66">
        <f t="shared" si="330"/>
        <v>0</v>
      </c>
      <c r="R93" s="67">
        <f t="shared" ref="R93:T93" si="331">IF(BK93=0,SUM(AA93+AD93+AG93+AJ93+AM93+AP93+AS93+AV93+AY93+BB93+BE93+BH93),BK93)</f>
        <v>0</v>
      </c>
      <c r="S93" s="67">
        <f t="shared" si="331"/>
        <v>0</v>
      </c>
      <c r="T93" s="67">
        <f t="shared" si="331"/>
        <v>0</v>
      </c>
      <c r="U93" s="66">
        <f t="shared" si="47"/>
        <v>0</v>
      </c>
      <c r="V93" s="66">
        <f t="shared" si="48"/>
        <v>0</v>
      </c>
      <c r="W93" s="66">
        <f t="shared" si="49"/>
        <v>0</v>
      </c>
      <c r="X93" s="69">
        <f t="shared" ref="X93:Y93" si="332">IF(O93&gt;0,O93/K93,0)</f>
        <v>0</v>
      </c>
      <c r="Y93" s="69">
        <f t="shared" si="332"/>
        <v>0</v>
      </c>
      <c r="Z93" s="69">
        <f t="shared" si="5"/>
        <v>0</v>
      </c>
      <c r="AA93" s="70"/>
      <c r="AB93" s="70"/>
      <c r="AC93" s="70"/>
      <c r="AD93" s="70"/>
      <c r="AE93" s="71"/>
      <c r="AF93" s="71"/>
      <c r="AG93" s="71"/>
      <c r="AH93" s="71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>
        <f t="shared" si="275"/>
        <v>0</v>
      </c>
      <c r="BO93" s="65">
        <f t="shared" si="276"/>
        <v>0</v>
      </c>
      <c r="BP93" s="70">
        <f t="shared" si="277"/>
        <v>0</v>
      </c>
      <c r="BQ93" s="70">
        <f t="shared" si="278"/>
        <v>0</v>
      </c>
      <c r="BR93" s="70">
        <f t="shared" si="279"/>
        <v>0</v>
      </c>
      <c r="BS93" s="70">
        <f t="shared" si="280"/>
        <v>0</v>
      </c>
      <c r="BT93" s="70">
        <f t="shared" si="281"/>
        <v>0</v>
      </c>
      <c r="BU93" s="70">
        <f t="shared" si="282"/>
        <v>0</v>
      </c>
      <c r="BV93" s="70">
        <f t="shared" si="283"/>
        <v>0</v>
      </c>
      <c r="BW93" s="70">
        <f t="shared" si="284"/>
        <v>0</v>
      </c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72"/>
      <c r="B94" s="73"/>
      <c r="C94" s="57" t="s">
        <v>311</v>
      </c>
      <c r="D94" s="58" t="s">
        <v>314</v>
      </c>
      <c r="E94" s="59"/>
      <c r="F94" s="60"/>
      <c r="G94" s="60">
        <f t="shared" si="42"/>
        <v>0</v>
      </c>
      <c r="H94" s="60">
        <v>250000</v>
      </c>
      <c r="I94" s="61">
        <f t="shared" si="43"/>
        <v>0</v>
      </c>
      <c r="J94" s="61">
        <f t="shared" si="44"/>
        <v>0</v>
      </c>
      <c r="K94" s="70"/>
      <c r="L94" s="70"/>
      <c r="M94" s="70"/>
      <c r="N94" s="63"/>
      <c r="O94" s="66">
        <f t="shared" ref="O94:Q94" si="333">AA94+AD94+AG94+AJ94+AM94+AP94+AS94+AV94+AY94+BB94+BE94+BH94</f>
        <v>0</v>
      </c>
      <c r="P94" s="66">
        <f t="shared" si="333"/>
        <v>0</v>
      </c>
      <c r="Q94" s="66">
        <f t="shared" si="333"/>
        <v>0</v>
      </c>
      <c r="R94" s="67">
        <f t="shared" ref="R94:T94" si="334">IF(BK94=0,SUM(AA94+AD94+AG94+AJ94+AM94+AP94+AS94+AV94+AY94+BB94+BE94+BH94),BK94)</f>
        <v>0</v>
      </c>
      <c r="S94" s="67">
        <f t="shared" si="334"/>
        <v>0</v>
      </c>
      <c r="T94" s="67">
        <f t="shared" si="334"/>
        <v>0</v>
      </c>
      <c r="U94" s="66">
        <f t="shared" si="47"/>
        <v>0</v>
      </c>
      <c r="V94" s="66">
        <f t="shared" si="48"/>
        <v>0</v>
      </c>
      <c r="W94" s="66">
        <f t="shared" si="49"/>
        <v>0</v>
      </c>
      <c r="X94" s="69">
        <f t="shared" ref="X94:Y94" si="335">IF(O94&gt;0,O94/K94,0)</f>
        <v>0</v>
      </c>
      <c r="Y94" s="69">
        <f t="shared" si="335"/>
        <v>0</v>
      </c>
      <c r="Z94" s="69">
        <f t="shared" si="5"/>
        <v>0</v>
      </c>
      <c r="AA94" s="70"/>
      <c r="AB94" s="70"/>
      <c r="AC94" s="70"/>
      <c r="AD94" s="70"/>
      <c r="AE94" s="71"/>
      <c r="AF94" s="71"/>
      <c r="AG94" s="71"/>
      <c r="AH94" s="71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>
        <f t="shared" si="275"/>
        <v>0</v>
      </c>
      <c r="BO94" s="65">
        <f t="shared" si="276"/>
        <v>0</v>
      </c>
      <c r="BP94" s="70">
        <f t="shared" si="277"/>
        <v>0</v>
      </c>
      <c r="BQ94" s="70">
        <f t="shared" si="278"/>
        <v>0</v>
      </c>
      <c r="BR94" s="70">
        <f t="shared" si="279"/>
        <v>0</v>
      </c>
      <c r="BS94" s="70">
        <f t="shared" si="280"/>
        <v>0</v>
      </c>
      <c r="BT94" s="70">
        <f t="shared" si="281"/>
        <v>0</v>
      </c>
      <c r="BU94" s="70">
        <f t="shared" si="282"/>
        <v>0</v>
      </c>
      <c r="BV94" s="70">
        <f t="shared" si="283"/>
        <v>0</v>
      </c>
      <c r="BW94" s="70">
        <f t="shared" si="284"/>
        <v>0</v>
      </c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72"/>
      <c r="B95" s="73"/>
      <c r="C95" s="57" t="s">
        <v>311</v>
      </c>
      <c r="D95" s="58" t="s">
        <v>315</v>
      </c>
      <c r="E95" s="59"/>
      <c r="F95" s="60"/>
      <c r="G95" s="60">
        <f t="shared" si="42"/>
        <v>0</v>
      </c>
      <c r="H95" s="60">
        <v>2000000</v>
      </c>
      <c r="I95" s="61">
        <f t="shared" si="43"/>
        <v>0</v>
      </c>
      <c r="J95" s="61">
        <f t="shared" si="44"/>
        <v>0</v>
      </c>
      <c r="K95" s="70"/>
      <c r="L95" s="70"/>
      <c r="M95" s="70"/>
      <c r="N95" s="63"/>
      <c r="O95" s="66">
        <f t="shared" ref="O95:Q95" si="336">AA95+AD95+AG95+AJ95+AM95+AP95+AS95+AV95+AY95+BB95+BE95+BH95</f>
        <v>0</v>
      </c>
      <c r="P95" s="66">
        <f t="shared" si="336"/>
        <v>0</v>
      </c>
      <c r="Q95" s="66">
        <f t="shared" si="336"/>
        <v>0</v>
      </c>
      <c r="R95" s="67">
        <f t="shared" ref="R95:T95" si="337">IF(BK95=0,SUM(AA95+AD95+AG95+AJ95+AM95+AP95+AS95+AV95+AY95+BB95+BE95+BH95),BK95)</f>
        <v>0</v>
      </c>
      <c r="S95" s="67">
        <f t="shared" si="337"/>
        <v>0</v>
      </c>
      <c r="T95" s="67">
        <f t="shared" si="337"/>
        <v>0</v>
      </c>
      <c r="U95" s="66">
        <f t="shared" si="47"/>
        <v>0</v>
      </c>
      <c r="V95" s="66">
        <f t="shared" si="48"/>
        <v>0</v>
      </c>
      <c r="W95" s="66">
        <f t="shared" si="49"/>
        <v>0</v>
      </c>
      <c r="X95" s="69">
        <f t="shared" ref="X95:Y95" si="338">IF(O95&gt;0,O95/K95,0)</f>
        <v>0</v>
      </c>
      <c r="Y95" s="69">
        <f t="shared" si="338"/>
        <v>0</v>
      </c>
      <c r="Z95" s="69">
        <f t="shared" si="5"/>
        <v>0</v>
      </c>
      <c r="AA95" s="70"/>
      <c r="AB95" s="70"/>
      <c r="AC95" s="70"/>
      <c r="AD95" s="70"/>
      <c r="AE95" s="71"/>
      <c r="AF95" s="71"/>
      <c r="AG95" s="71"/>
      <c r="AH95" s="71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>
        <f t="shared" si="275"/>
        <v>0</v>
      </c>
      <c r="BO95" s="65">
        <f t="shared" si="276"/>
        <v>0</v>
      </c>
      <c r="BP95" s="70">
        <f t="shared" si="277"/>
        <v>0</v>
      </c>
      <c r="BQ95" s="70">
        <f t="shared" si="278"/>
        <v>0</v>
      </c>
      <c r="BR95" s="70">
        <f t="shared" si="279"/>
        <v>0</v>
      </c>
      <c r="BS95" s="70">
        <f t="shared" si="280"/>
        <v>0</v>
      </c>
      <c r="BT95" s="70">
        <f t="shared" si="281"/>
        <v>0</v>
      </c>
      <c r="BU95" s="70">
        <f t="shared" si="282"/>
        <v>0</v>
      </c>
      <c r="BV95" s="70">
        <f t="shared" si="283"/>
        <v>0</v>
      </c>
      <c r="BW95" s="70">
        <f t="shared" si="284"/>
        <v>0</v>
      </c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72"/>
      <c r="B96" s="73"/>
      <c r="C96" s="57" t="s">
        <v>311</v>
      </c>
      <c r="D96" s="58" t="s">
        <v>316</v>
      </c>
      <c r="E96" s="59"/>
      <c r="F96" s="60"/>
      <c r="G96" s="60">
        <f t="shared" si="42"/>
        <v>0</v>
      </c>
      <c r="H96" s="60">
        <v>1000000</v>
      </c>
      <c r="I96" s="61">
        <f t="shared" si="43"/>
        <v>0</v>
      </c>
      <c r="J96" s="61">
        <f t="shared" si="44"/>
        <v>0</v>
      </c>
      <c r="K96" s="70"/>
      <c r="L96" s="70"/>
      <c r="M96" s="70"/>
      <c r="N96" s="63"/>
      <c r="O96" s="66">
        <f t="shared" ref="O96:Q96" si="339">AA96+AD96+AG96+AJ96+AM96+AP96+AS96+AV96+AY96+BB96+BE96+BH96</f>
        <v>0</v>
      </c>
      <c r="P96" s="66">
        <f t="shared" si="339"/>
        <v>0</v>
      </c>
      <c r="Q96" s="66">
        <f t="shared" si="339"/>
        <v>0</v>
      </c>
      <c r="R96" s="67">
        <f t="shared" ref="R96:T96" si="340">IF(BK96=0,SUM(AA96+AD96+AG96+AJ96+AM96+AP96+AS96+AV96+AY96+BB96+BE96+BH96),BK96)</f>
        <v>0</v>
      </c>
      <c r="S96" s="67">
        <f t="shared" si="340"/>
        <v>0</v>
      </c>
      <c r="T96" s="67">
        <f t="shared" si="340"/>
        <v>0</v>
      </c>
      <c r="U96" s="66">
        <f t="shared" si="47"/>
        <v>0</v>
      </c>
      <c r="V96" s="66">
        <f t="shared" si="48"/>
        <v>0</v>
      </c>
      <c r="W96" s="66">
        <f t="shared" si="49"/>
        <v>0</v>
      </c>
      <c r="X96" s="69">
        <f t="shared" ref="X96:Y96" si="341">IF(O96&gt;0,O96/K96,0)</f>
        <v>0</v>
      </c>
      <c r="Y96" s="69">
        <f t="shared" si="341"/>
        <v>0</v>
      </c>
      <c r="Z96" s="69">
        <f t="shared" si="5"/>
        <v>0</v>
      </c>
      <c r="AA96" s="70"/>
      <c r="AB96" s="70"/>
      <c r="AC96" s="70"/>
      <c r="AD96" s="70"/>
      <c r="AE96" s="71"/>
      <c r="AF96" s="71"/>
      <c r="AG96" s="71"/>
      <c r="AH96" s="71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>
        <f t="shared" si="275"/>
        <v>0</v>
      </c>
      <c r="BO96" s="65">
        <f t="shared" si="276"/>
        <v>0</v>
      </c>
      <c r="BP96" s="70">
        <f t="shared" si="277"/>
        <v>0</v>
      </c>
      <c r="BQ96" s="70">
        <f t="shared" si="278"/>
        <v>0</v>
      </c>
      <c r="BR96" s="70">
        <f t="shared" si="279"/>
        <v>0</v>
      </c>
      <c r="BS96" s="70">
        <f t="shared" si="280"/>
        <v>0</v>
      </c>
      <c r="BT96" s="70">
        <f t="shared" si="281"/>
        <v>0</v>
      </c>
      <c r="BU96" s="70">
        <f t="shared" si="282"/>
        <v>0</v>
      </c>
      <c r="BV96" s="70">
        <f t="shared" si="283"/>
        <v>0</v>
      </c>
      <c r="BW96" s="70">
        <f t="shared" si="284"/>
        <v>0</v>
      </c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72"/>
      <c r="B97" s="73"/>
      <c r="C97" s="57" t="s">
        <v>311</v>
      </c>
      <c r="D97" s="58" t="s">
        <v>317</v>
      </c>
      <c r="E97" s="59"/>
      <c r="F97" s="60"/>
      <c r="G97" s="60">
        <f t="shared" si="42"/>
        <v>0</v>
      </c>
      <c r="H97" s="60">
        <v>1000000</v>
      </c>
      <c r="I97" s="61">
        <f t="shared" si="43"/>
        <v>0</v>
      </c>
      <c r="J97" s="61">
        <f t="shared" si="44"/>
        <v>0</v>
      </c>
      <c r="K97" s="70"/>
      <c r="L97" s="70"/>
      <c r="M97" s="70"/>
      <c r="N97" s="63"/>
      <c r="O97" s="66">
        <f t="shared" ref="O97:Q97" si="342">AA97+AD97+AG97+AJ97+AM97+AP97+AS97+AV97+AY97+BB97+BE97+BH97</f>
        <v>0</v>
      </c>
      <c r="P97" s="66">
        <f t="shared" si="342"/>
        <v>0</v>
      </c>
      <c r="Q97" s="66">
        <f t="shared" si="342"/>
        <v>0</v>
      </c>
      <c r="R97" s="67">
        <f t="shared" ref="R97:T97" si="343">IF(BK97=0,SUM(AA97+AD97+AG97+AJ97+AM97+AP97+AS97+AV97+AY97+BB97+BE97+BH97),BK97)</f>
        <v>0</v>
      </c>
      <c r="S97" s="67">
        <f t="shared" si="343"/>
        <v>0</v>
      </c>
      <c r="T97" s="67">
        <f t="shared" si="343"/>
        <v>0</v>
      </c>
      <c r="U97" s="66">
        <f t="shared" si="47"/>
        <v>0</v>
      </c>
      <c r="V97" s="66">
        <f t="shared" si="48"/>
        <v>0</v>
      </c>
      <c r="W97" s="66">
        <f t="shared" si="49"/>
        <v>0</v>
      </c>
      <c r="X97" s="69">
        <f t="shared" ref="X97:Y97" si="344">IF(O97&gt;0,O97/K97,0)</f>
        <v>0</v>
      </c>
      <c r="Y97" s="69">
        <f t="shared" si="344"/>
        <v>0</v>
      </c>
      <c r="Z97" s="69">
        <f t="shared" si="5"/>
        <v>0</v>
      </c>
      <c r="AA97" s="70"/>
      <c r="AB97" s="70"/>
      <c r="AC97" s="70"/>
      <c r="AD97" s="70"/>
      <c r="AE97" s="71"/>
      <c r="AF97" s="71"/>
      <c r="AG97" s="71"/>
      <c r="AH97" s="71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>
        <f t="shared" si="275"/>
        <v>0</v>
      </c>
      <c r="BO97" s="65">
        <f t="shared" si="276"/>
        <v>0</v>
      </c>
      <c r="BP97" s="70">
        <f t="shared" si="277"/>
        <v>0</v>
      </c>
      <c r="BQ97" s="70">
        <f t="shared" si="278"/>
        <v>0</v>
      </c>
      <c r="BR97" s="70">
        <f t="shared" si="279"/>
        <v>0</v>
      </c>
      <c r="BS97" s="70">
        <f t="shared" si="280"/>
        <v>0</v>
      </c>
      <c r="BT97" s="70">
        <f t="shared" si="281"/>
        <v>0</v>
      </c>
      <c r="BU97" s="70">
        <f t="shared" si="282"/>
        <v>0</v>
      </c>
      <c r="BV97" s="70">
        <f t="shared" si="283"/>
        <v>0</v>
      </c>
      <c r="BW97" s="70">
        <f t="shared" si="284"/>
        <v>0</v>
      </c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72"/>
      <c r="B98" s="73"/>
      <c r="C98" s="57" t="s">
        <v>311</v>
      </c>
      <c r="D98" s="58" t="s">
        <v>318</v>
      </c>
      <c r="E98" s="59"/>
      <c r="F98" s="60"/>
      <c r="G98" s="60">
        <f t="shared" si="42"/>
        <v>0</v>
      </c>
      <c r="H98" s="60">
        <v>300000</v>
      </c>
      <c r="I98" s="61">
        <f t="shared" si="43"/>
        <v>0</v>
      </c>
      <c r="J98" s="61">
        <f t="shared" si="44"/>
        <v>0</v>
      </c>
      <c r="K98" s="70"/>
      <c r="L98" s="70"/>
      <c r="M98" s="70"/>
      <c r="N98" s="63"/>
      <c r="O98" s="66">
        <f t="shared" ref="O98:Q98" si="345">AA98+AD98+AG98+AJ98+AM98+AP98+AS98+AV98+AY98+BB98+BE98+BH98</f>
        <v>0</v>
      </c>
      <c r="P98" s="66">
        <f t="shared" si="345"/>
        <v>0</v>
      </c>
      <c r="Q98" s="66">
        <f t="shared" si="345"/>
        <v>0</v>
      </c>
      <c r="R98" s="67">
        <f t="shared" ref="R98:T98" si="346">IF(BK98=0,SUM(AA98+AD98+AG98+AJ98+AM98+AP98+AS98+AV98+AY98+BB98+BE98+BH98),BK98)</f>
        <v>0</v>
      </c>
      <c r="S98" s="67">
        <f t="shared" si="346"/>
        <v>0</v>
      </c>
      <c r="T98" s="67">
        <f t="shared" si="346"/>
        <v>0</v>
      </c>
      <c r="U98" s="66">
        <f t="shared" si="47"/>
        <v>0</v>
      </c>
      <c r="V98" s="66">
        <f t="shared" si="48"/>
        <v>0</v>
      </c>
      <c r="W98" s="66">
        <f t="shared" si="49"/>
        <v>0</v>
      </c>
      <c r="X98" s="69">
        <f t="shared" ref="X98:Y98" si="347">IF(O98&gt;0,O98/K98,0)</f>
        <v>0</v>
      </c>
      <c r="Y98" s="69">
        <f t="shared" si="347"/>
        <v>0</v>
      </c>
      <c r="Z98" s="69">
        <f t="shared" si="5"/>
        <v>0</v>
      </c>
      <c r="AA98" s="70"/>
      <c r="AB98" s="70"/>
      <c r="AC98" s="70"/>
      <c r="AD98" s="70"/>
      <c r="AE98" s="71"/>
      <c r="AF98" s="71"/>
      <c r="AG98" s="71"/>
      <c r="AH98" s="71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>
        <f t="shared" si="275"/>
        <v>0</v>
      </c>
      <c r="BO98" s="65">
        <f t="shared" si="276"/>
        <v>0</v>
      </c>
      <c r="BP98" s="70">
        <f t="shared" si="277"/>
        <v>0</v>
      </c>
      <c r="BQ98" s="70">
        <f t="shared" si="278"/>
        <v>0</v>
      </c>
      <c r="BR98" s="70">
        <f t="shared" si="279"/>
        <v>0</v>
      </c>
      <c r="BS98" s="70">
        <f t="shared" si="280"/>
        <v>0</v>
      </c>
      <c r="BT98" s="70">
        <f t="shared" si="281"/>
        <v>0</v>
      </c>
      <c r="BU98" s="70">
        <f t="shared" si="282"/>
        <v>0</v>
      </c>
      <c r="BV98" s="70">
        <f t="shared" si="283"/>
        <v>0</v>
      </c>
      <c r="BW98" s="70">
        <f t="shared" si="284"/>
        <v>0</v>
      </c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72"/>
      <c r="B99" s="73"/>
      <c r="C99" s="57" t="s">
        <v>311</v>
      </c>
      <c r="D99" s="58" t="s">
        <v>319</v>
      </c>
      <c r="E99" s="59"/>
      <c r="F99" s="60"/>
      <c r="G99" s="60">
        <f t="shared" si="42"/>
        <v>0</v>
      </c>
      <c r="H99" s="60">
        <v>100000</v>
      </c>
      <c r="I99" s="61">
        <f t="shared" si="43"/>
        <v>0</v>
      </c>
      <c r="J99" s="61">
        <f t="shared" si="44"/>
        <v>0</v>
      </c>
      <c r="K99" s="70"/>
      <c r="L99" s="70"/>
      <c r="M99" s="70"/>
      <c r="N99" s="63"/>
      <c r="O99" s="66">
        <f t="shared" ref="O99:Q99" si="348">AA99+AD99+AG99+AJ99+AM99+AP99+AS99+AV99+AY99+BB99+BE99+BH99</f>
        <v>0</v>
      </c>
      <c r="P99" s="66">
        <f t="shared" si="348"/>
        <v>0</v>
      </c>
      <c r="Q99" s="66">
        <f t="shared" si="348"/>
        <v>0</v>
      </c>
      <c r="R99" s="67">
        <f t="shared" ref="R99:T99" si="349">IF(BK99=0,SUM(AA99+AD99+AG99+AJ99+AM99+AP99+AS99+AV99+AY99+BB99+BE99+BH99),BK99)</f>
        <v>0</v>
      </c>
      <c r="S99" s="67">
        <f t="shared" si="349"/>
        <v>0</v>
      </c>
      <c r="T99" s="67">
        <f t="shared" si="349"/>
        <v>0</v>
      </c>
      <c r="U99" s="66">
        <f t="shared" si="47"/>
        <v>0</v>
      </c>
      <c r="V99" s="66">
        <f t="shared" si="48"/>
        <v>0</v>
      </c>
      <c r="W99" s="66">
        <f t="shared" si="49"/>
        <v>0</v>
      </c>
      <c r="X99" s="69">
        <f t="shared" ref="X99:Y99" si="350">IF(O99&gt;0,O99/K99,0)</f>
        <v>0</v>
      </c>
      <c r="Y99" s="69">
        <f t="shared" si="350"/>
        <v>0</v>
      </c>
      <c r="Z99" s="69">
        <f t="shared" si="5"/>
        <v>0</v>
      </c>
      <c r="AA99" s="70"/>
      <c r="AB99" s="70"/>
      <c r="AC99" s="70"/>
      <c r="AD99" s="70"/>
      <c r="AE99" s="71"/>
      <c r="AF99" s="71"/>
      <c r="AG99" s="71"/>
      <c r="AH99" s="71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>
        <f t="shared" si="275"/>
        <v>0</v>
      </c>
      <c r="BO99" s="65">
        <f t="shared" si="276"/>
        <v>0</v>
      </c>
      <c r="BP99" s="70">
        <f t="shared" si="277"/>
        <v>0</v>
      </c>
      <c r="BQ99" s="70">
        <f t="shared" si="278"/>
        <v>0</v>
      </c>
      <c r="BR99" s="70">
        <f t="shared" si="279"/>
        <v>0</v>
      </c>
      <c r="BS99" s="70">
        <f t="shared" si="280"/>
        <v>0</v>
      </c>
      <c r="BT99" s="70">
        <f t="shared" si="281"/>
        <v>0</v>
      </c>
      <c r="BU99" s="70">
        <f t="shared" si="282"/>
        <v>0</v>
      </c>
      <c r="BV99" s="70">
        <f t="shared" si="283"/>
        <v>0</v>
      </c>
      <c r="BW99" s="70">
        <f t="shared" si="284"/>
        <v>0</v>
      </c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72"/>
      <c r="B100" s="73"/>
      <c r="C100" s="57" t="s">
        <v>320</v>
      </c>
      <c r="D100" s="58" t="s">
        <v>321</v>
      </c>
      <c r="E100" s="59"/>
      <c r="F100" s="60"/>
      <c r="G100" s="60">
        <f t="shared" si="42"/>
        <v>0</v>
      </c>
      <c r="H100" s="60">
        <v>300000</v>
      </c>
      <c r="I100" s="61">
        <f t="shared" si="43"/>
        <v>0</v>
      </c>
      <c r="J100" s="61">
        <f t="shared" si="44"/>
        <v>0</v>
      </c>
      <c r="K100" s="70"/>
      <c r="L100" s="70"/>
      <c r="M100" s="70"/>
      <c r="N100" s="63"/>
      <c r="O100" s="66">
        <f t="shared" ref="O100:Q100" si="351">AA100+AD100+AG100+AJ100+AM100+AP100+AS100+AV100+AY100+BB100+BE100+BH100</f>
        <v>0</v>
      </c>
      <c r="P100" s="66">
        <f t="shared" si="351"/>
        <v>0</v>
      </c>
      <c r="Q100" s="66">
        <f t="shared" si="351"/>
        <v>0</v>
      </c>
      <c r="R100" s="67">
        <f t="shared" ref="R100:T100" si="352">IF(BK100=0,SUM(AA100+AD100+AG100+AJ100+AM100+AP100+AS100+AV100+AY100+BB100+BE100+BH100),BK100)</f>
        <v>0</v>
      </c>
      <c r="S100" s="67">
        <f t="shared" si="352"/>
        <v>0</v>
      </c>
      <c r="T100" s="67">
        <f t="shared" si="352"/>
        <v>0</v>
      </c>
      <c r="U100" s="66">
        <f t="shared" si="47"/>
        <v>0</v>
      </c>
      <c r="V100" s="66">
        <f t="shared" si="48"/>
        <v>0</v>
      </c>
      <c r="W100" s="66">
        <f t="shared" si="49"/>
        <v>0</v>
      </c>
      <c r="X100" s="69">
        <f t="shared" ref="X100:Y100" si="353">IF(O100&gt;0,O100/K100,0)</f>
        <v>0</v>
      </c>
      <c r="Y100" s="69">
        <f t="shared" si="353"/>
        <v>0</v>
      </c>
      <c r="Z100" s="69">
        <f t="shared" si="5"/>
        <v>0</v>
      </c>
      <c r="AA100" s="70"/>
      <c r="AB100" s="70"/>
      <c r="AC100" s="70"/>
      <c r="AD100" s="70"/>
      <c r="AE100" s="71"/>
      <c r="AF100" s="71"/>
      <c r="AG100" s="71"/>
      <c r="AH100" s="71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>
        <f t="shared" si="275"/>
        <v>0</v>
      </c>
      <c r="BO100" s="65">
        <f t="shared" si="276"/>
        <v>0</v>
      </c>
      <c r="BP100" s="70">
        <f t="shared" si="277"/>
        <v>0</v>
      </c>
      <c r="BQ100" s="70">
        <f t="shared" si="278"/>
        <v>0</v>
      </c>
      <c r="BR100" s="70">
        <f t="shared" si="279"/>
        <v>0</v>
      </c>
      <c r="BS100" s="70">
        <f t="shared" si="280"/>
        <v>0</v>
      </c>
      <c r="BT100" s="70">
        <f t="shared" si="281"/>
        <v>0</v>
      </c>
      <c r="BU100" s="70">
        <f t="shared" si="282"/>
        <v>0</v>
      </c>
      <c r="BV100" s="70">
        <f t="shared" si="283"/>
        <v>0</v>
      </c>
      <c r="BW100" s="70">
        <f t="shared" si="284"/>
        <v>0</v>
      </c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>
      <c r="A101" s="72"/>
      <c r="B101" s="73"/>
      <c r="C101" s="57" t="s">
        <v>320</v>
      </c>
      <c r="D101" s="58" t="s">
        <v>322</v>
      </c>
      <c r="E101" s="59"/>
      <c r="F101" s="60"/>
      <c r="G101" s="60">
        <f t="shared" si="42"/>
        <v>0</v>
      </c>
      <c r="H101" s="60">
        <v>300000</v>
      </c>
      <c r="I101" s="61">
        <f t="shared" si="43"/>
        <v>0</v>
      </c>
      <c r="J101" s="61">
        <f t="shared" si="44"/>
        <v>0</v>
      </c>
      <c r="K101" s="63"/>
      <c r="L101" s="70"/>
      <c r="M101" s="70"/>
      <c r="N101" s="63"/>
      <c r="O101" s="66">
        <f t="shared" ref="O101:Q101" si="354">AA101+AD101+AG101+AJ101+AM101+AP101+AS101+AV101+AY101+BB101+BE101+BH101</f>
        <v>0</v>
      </c>
      <c r="P101" s="66">
        <f t="shared" si="354"/>
        <v>0</v>
      </c>
      <c r="Q101" s="66">
        <f t="shared" si="354"/>
        <v>0</v>
      </c>
      <c r="R101" s="67">
        <f t="shared" ref="R101:T101" si="355">IF(BK101=0,SUM(AA101+AD101+AG101+AJ101+AM101+AP101+AS101+AV101+AY101+BB101+BE101+BH101),BK101)</f>
        <v>0</v>
      </c>
      <c r="S101" s="67">
        <f t="shared" si="355"/>
        <v>0</v>
      </c>
      <c r="T101" s="67">
        <f t="shared" si="355"/>
        <v>0</v>
      </c>
      <c r="U101" s="66">
        <f t="shared" si="47"/>
        <v>0</v>
      </c>
      <c r="V101" s="66">
        <f t="shared" si="48"/>
        <v>0</v>
      </c>
      <c r="W101" s="66">
        <f t="shared" si="49"/>
        <v>0</v>
      </c>
      <c r="X101" s="69">
        <f t="shared" ref="X101:Y101" si="356">IF(O101&gt;0,O101/K101,0)</f>
        <v>0</v>
      </c>
      <c r="Y101" s="69">
        <f t="shared" si="356"/>
        <v>0</v>
      </c>
      <c r="Z101" s="69">
        <f t="shared" si="5"/>
        <v>0</v>
      </c>
      <c r="AA101" s="70"/>
      <c r="AB101" s="70"/>
      <c r="AC101" s="70"/>
      <c r="AD101" s="70"/>
      <c r="AE101" s="71"/>
      <c r="AF101" s="71"/>
      <c r="AG101" s="71"/>
      <c r="AH101" s="71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>
        <f t="shared" si="275"/>
        <v>0</v>
      </c>
      <c r="BO101" s="65">
        <f t="shared" si="276"/>
        <v>0</v>
      </c>
      <c r="BP101" s="70">
        <f t="shared" si="277"/>
        <v>0</v>
      </c>
      <c r="BQ101" s="70">
        <f t="shared" si="278"/>
        <v>0</v>
      </c>
      <c r="BR101" s="70">
        <f t="shared" si="279"/>
        <v>0</v>
      </c>
      <c r="BS101" s="70">
        <f t="shared" si="280"/>
        <v>0</v>
      </c>
      <c r="BT101" s="70">
        <f t="shared" si="281"/>
        <v>0</v>
      </c>
      <c r="BU101" s="70">
        <f t="shared" si="282"/>
        <v>0</v>
      </c>
      <c r="BV101" s="70">
        <f t="shared" si="283"/>
        <v>0</v>
      </c>
      <c r="BW101" s="70">
        <f t="shared" si="284"/>
        <v>0</v>
      </c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137"/>
      <c r="B102" s="56" t="s">
        <v>323</v>
      </c>
      <c r="C102" s="57" t="s">
        <v>324</v>
      </c>
      <c r="D102" s="58" t="s">
        <v>325</v>
      </c>
      <c r="E102" s="59"/>
      <c r="F102" s="60"/>
      <c r="G102" s="60">
        <f t="shared" si="42"/>
        <v>0</v>
      </c>
      <c r="H102" s="60"/>
      <c r="I102" s="61">
        <f t="shared" si="43"/>
        <v>0</v>
      </c>
      <c r="J102" s="61">
        <f t="shared" si="44"/>
        <v>0</v>
      </c>
      <c r="K102" s="63"/>
      <c r="L102" s="70">
        <v>3860</v>
      </c>
      <c r="M102" s="70"/>
      <c r="N102" s="63"/>
      <c r="O102" s="66">
        <f t="shared" ref="O102:Q102" si="357">AA102+AD102+AG102+AJ102+AM102+AP102+AS102+AV102+AY102+BB102+BE102+BH102</f>
        <v>0</v>
      </c>
      <c r="P102" s="66">
        <f t="shared" si="357"/>
        <v>3860</v>
      </c>
      <c r="Q102" s="66">
        <f t="shared" si="357"/>
        <v>0</v>
      </c>
      <c r="R102" s="67">
        <f t="shared" ref="R102:T102" si="358">IF(BK102=0,SUM(AA102+AD102+AG102+AJ102+AM102+AP102+AS102+AV102+AY102+BB102+BE102+BH102),BK102)</f>
        <v>0</v>
      </c>
      <c r="S102" s="67">
        <f t="shared" si="358"/>
        <v>3860</v>
      </c>
      <c r="T102" s="67">
        <f t="shared" si="358"/>
        <v>0</v>
      </c>
      <c r="U102" s="66">
        <f t="shared" si="47"/>
        <v>0</v>
      </c>
      <c r="V102" s="66">
        <f t="shared" si="48"/>
        <v>0</v>
      </c>
      <c r="W102" s="66">
        <f t="shared" si="49"/>
        <v>0</v>
      </c>
      <c r="X102" s="69">
        <f t="shared" ref="X102:Y102" si="359">IF(O102&gt;0,O102/K102,0)</f>
        <v>0</v>
      </c>
      <c r="Y102" s="69">
        <f t="shared" si="359"/>
        <v>1</v>
      </c>
      <c r="Z102" s="69">
        <f t="shared" si="5"/>
        <v>0</v>
      </c>
      <c r="AA102" s="70"/>
      <c r="AB102" s="70"/>
      <c r="AC102" s="70"/>
      <c r="AD102" s="70"/>
      <c r="AE102" s="95">
        <v>3860</v>
      </c>
      <c r="AF102" s="71"/>
      <c r="AG102" s="71"/>
      <c r="AH102" s="71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>
        <f t="shared" si="275"/>
        <v>0</v>
      </c>
      <c r="BO102" s="65">
        <f t="shared" si="276"/>
        <v>0</v>
      </c>
      <c r="BP102" s="70">
        <f t="shared" si="277"/>
        <v>0</v>
      </c>
      <c r="BQ102" s="70">
        <f t="shared" si="278"/>
        <v>0</v>
      </c>
      <c r="BR102" s="70">
        <f t="shared" si="279"/>
        <v>0</v>
      </c>
      <c r="BS102" s="70">
        <f t="shared" si="280"/>
        <v>0</v>
      </c>
      <c r="BT102" s="70">
        <f t="shared" si="281"/>
        <v>0</v>
      </c>
      <c r="BU102" s="70">
        <f t="shared" si="282"/>
        <v>0</v>
      </c>
      <c r="BV102" s="70">
        <f t="shared" si="283"/>
        <v>0</v>
      </c>
      <c r="BW102" s="70">
        <f t="shared" si="284"/>
        <v>0</v>
      </c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>
      <c r="A103" s="72"/>
      <c r="B103" s="73"/>
      <c r="C103" s="57" t="s">
        <v>326</v>
      </c>
      <c r="D103" s="58" t="s">
        <v>327</v>
      </c>
      <c r="E103" s="59"/>
      <c r="F103" s="60"/>
      <c r="G103" s="60">
        <f t="shared" si="42"/>
        <v>0</v>
      </c>
      <c r="H103" s="60">
        <v>30000</v>
      </c>
      <c r="I103" s="61">
        <f t="shared" si="43"/>
        <v>0</v>
      </c>
      <c r="J103" s="61">
        <f t="shared" si="44"/>
        <v>0</v>
      </c>
      <c r="K103" s="63"/>
      <c r="L103" s="70"/>
      <c r="M103" s="70"/>
      <c r="N103" s="63"/>
      <c r="O103" s="66">
        <f t="shared" ref="O103:Q103" si="360">AA103+AD103+AG103+AJ103+AM103+AP103+AS103+AV103+AY103+BB103+BE103+BH103</f>
        <v>0</v>
      </c>
      <c r="P103" s="66">
        <f t="shared" si="360"/>
        <v>0</v>
      </c>
      <c r="Q103" s="66">
        <f t="shared" si="360"/>
        <v>0</v>
      </c>
      <c r="R103" s="67">
        <f t="shared" ref="R103:T103" si="361">IF(BK103=0,SUM(AA103+AD103+AG103+AJ103+AM103+AP103+AS103+AV103+AY103+BB103+BE103+BH103),BK103)</f>
        <v>0</v>
      </c>
      <c r="S103" s="67">
        <f t="shared" si="361"/>
        <v>0</v>
      </c>
      <c r="T103" s="67">
        <f t="shared" si="361"/>
        <v>0</v>
      </c>
      <c r="U103" s="66">
        <f t="shared" si="47"/>
        <v>0</v>
      </c>
      <c r="V103" s="66">
        <f t="shared" si="48"/>
        <v>0</v>
      </c>
      <c r="W103" s="66">
        <f t="shared" si="49"/>
        <v>0</v>
      </c>
      <c r="X103" s="69">
        <f t="shared" ref="X103:Y103" si="362">IF(O103&gt;0,O103/K103,0)</f>
        <v>0</v>
      </c>
      <c r="Y103" s="69">
        <f t="shared" si="362"/>
        <v>0</v>
      </c>
      <c r="Z103" s="69">
        <f t="shared" si="5"/>
        <v>0</v>
      </c>
      <c r="AA103" s="70"/>
      <c r="AB103" s="70"/>
      <c r="AC103" s="70"/>
      <c r="AD103" s="70"/>
      <c r="AE103" s="71"/>
      <c r="AF103" s="71"/>
      <c r="AG103" s="71"/>
      <c r="AH103" s="71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>
        <f t="shared" si="275"/>
        <v>0</v>
      </c>
      <c r="BO103" s="65">
        <f t="shared" si="276"/>
        <v>0</v>
      </c>
      <c r="BP103" s="70">
        <f t="shared" si="277"/>
        <v>0</v>
      </c>
      <c r="BQ103" s="70">
        <f t="shared" si="278"/>
        <v>0</v>
      </c>
      <c r="BR103" s="70">
        <f t="shared" si="279"/>
        <v>0</v>
      </c>
      <c r="BS103" s="70">
        <f t="shared" si="280"/>
        <v>0</v>
      </c>
      <c r="BT103" s="70">
        <f t="shared" si="281"/>
        <v>0</v>
      </c>
      <c r="BU103" s="70">
        <f t="shared" si="282"/>
        <v>0</v>
      </c>
      <c r="BV103" s="70">
        <f t="shared" si="283"/>
        <v>0</v>
      </c>
      <c r="BW103" s="70">
        <f t="shared" si="284"/>
        <v>0</v>
      </c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>
      <c r="A104" s="107"/>
      <c r="B104" s="105" t="s">
        <v>328</v>
      </c>
      <c r="C104" s="57" t="s">
        <v>329</v>
      </c>
      <c r="D104" s="58" t="s">
        <v>330</v>
      </c>
      <c r="E104" s="59"/>
      <c r="F104" s="60"/>
      <c r="G104" s="60">
        <f t="shared" si="42"/>
        <v>0</v>
      </c>
      <c r="H104" s="60"/>
      <c r="I104" s="61">
        <f t="shared" si="43"/>
        <v>0</v>
      </c>
      <c r="J104" s="61">
        <f t="shared" si="44"/>
        <v>0</v>
      </c>
      <c r="K104" s="63"/>
      <c r="L104" s="70">
        <v>3839.07</v>
      </c>
      <c r="M104" s="70"/>
      <c r="N104" s="63"/>
      <c r="O104" s="66">
        <f t="shared" ref="O104:Q104" si="363">AA104+AD104+AG104+AJ104+AM104+AP104+AS104+AV104+AY104+BB104+BE104+BH104</f>
        <v>0</v>
      </c>
      <c r="P104" s="66">
        <f t="shared" si="363"/>
        <v>3839.07</v>
      </c>
      <c r="Q104" s="66">
        <f t="shared" si="363"/>
        <v>0</v>
      </c>
      <c r="R104" s="67">
        <f t="shared" ref="R104:T104" si="364">IF(BK104=0,SUM(AA104+AD104+AG104+AJ104+AM104+AP104+AS104+AV104+AY104+BB104+BE104+BH104),BK104)</f>
        <v>0</v>
      </c>
      <c r="S104" s="67">
        <f t="shared" si="364"/>
        <v>3839.07</v>
      </c>
      <c r="T104" s="67">
        <f t="shared" si="364"/>
        <v>0</v>
      </c>
      <c r="U104" s="66">
        <f t="shared" si="47"/>
        <v>0</v>
      </c>
      <c r="V104" s="66">
        <f t="shared" si="48"/>
        <v>0</v>
      </c>
      <c r="W104" s="66">
        <f t="shared" si="49"/>
        <v>0</v>
      </c>
      <c r="X104" s="69">
        <f t="shared" ref="X104:Y104" si="365">IF(O104&gt;0,O104/K104,0)</f>
        <v>0</v>
      </c>
      <c r="Y104" s="69">
        <f t="shared" si="365"/>
        <v>1</v>
      </c>
      <c r="Z104" s="69">
        <f t="shared" si="5"/>
        <v>0</v>
      </c>
      <c r="AA104" s="70"/>
      <c r="AB104" s="62">
        <v>3839.07</v>
      </c>
      <c r="AC104" s="70"/>
      <c r="AD104" s="70"/>
      <c r="AE104" s="71"/>
      <c r="AF104" s="71"/>
      <c r="AG104" s="71"/>
      <c r="AH104" s="71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>
        <f t="shared" si="275"/>
        <v>0</v>
      </c>
      <c r="BO104" s="65">
        <f t="shared" si="276"/>
        <v>0</v>
      </c>
      <c r="BP104" s="70">
        <f t="shared" si="277"/>
        <v>0</v>
      </c>
      <c r="BQ104" s="70">
        <f t="shared" si="278"/>
        <v>0</v>
      </c>
      <c r="BR104" s="70">
        <f t="shared" si="279"/>
        <v>0</v>
      </c>
      <c r="BS104" s="70">
        <f t="shared" si="280"/>
        <v>0</v>
      </c>
      <c r="BT104" s="70">
        <f t="shared" si="281"/>
        <v>0</v>
      </c>
      <c r="BU104" s="70">
        <f t="shared" si="282"/>
        <v>0</v>
      </c>
      <c r="BV104" s="70">
        <f t="shared" si="283"/>
        <v>0</v>
      </c>
      <c r="BW104" s="70">
        <f t="shared" si="284"/>
        <v>0</v>
      </c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>
      <c r="A105" s="107"/>
      <c r="B105" s="105" t="s">
        <v>331</v>
      </c>
      <c r="C105" s="57" t="s">
        <v>329</v>
      </c>
      <c r="D105" s="58" t="s">
        <v>332</v>
      </c>
      <c r="E105" s="59"/>
      <c r="F105" s="60"/>
      <c r="G105" s="60">
        <f t="shared" si="42"/>
        <v>0</v>
      </c>
      <c r="H105" s="60"/>
      <c r="I105" s="61">
        <f t="shared" si="43"/>
        <v>0</v>
      </c>
      <c r="J105" s="61">
        <f t="shared" si="44"/>
        <v>0</v>
      </c>
      <c r="K105" s="63"/>
      <c r="L105" s="70">
        <v>57397.599999999999</v>
      </c>
      <c r="M105" s="70"/>
      <c r="N105" s="63"/>
      <c r="O105" s="66">
        <f t="shared" ref="O105:Q105" si="366">AA105+AD105+AG105+AJ105+AM105+AP105+AS105+AV105+AY105+BB105+BE105+BH105</f>
        <v>0</v>
      </c>
      <c r="P105" s="66">
        <f t="shared" si="366"/>
        <v>57397.599999999999</v>
      </c>
      <c r="Q105" s="66">
        <f t="shared" si="366"/>
        <v>0</v>
      </c>
      <c r="R105" s="67">
        <f t="shared" ref="R105:T105" si="367">IF(BK105=0,SUM(AA105+AD105+AG105+AJ105+AM105+AP105+AS105+AV105+AY105+BB105+BE105+BH105),BK105)</f>
        <v>0</v>
      </c>
      <c r="S105" s="67">
        <f t="shared" si="367"/>
        <v>57397.599999999999</v>
      </c>
      <c r="T105" s="67">
        <f t="shared" si="367"/>
        <v>0</v>
      </c>
      <c r="U105" s="66">
        <f t="shared" si="47"/>
        <v>0</v>
      </c>
      <c r="V105" s="66">
        <f t="shared" si="48"/>
        <v>0</v>
      </c>
      <c r="W105" s="66">
        <f t="shared" si="49"/>
        <v>0</v>
      </c>
      <c r="X105" s="69">
        <f t="shared" ref="X105:Y105" si="368">IF(O105&gt;0,O105/K105,0)</f>
        <v>0</v>
      </c>
      <c r="Y105" s="69">
        <f t="shared" si="368"/>
        <v>1</v>
      </c>
      <c r="Z105" s="69">
        <f t="shared" si="5"/>
        <v>0</v>
      </c>
      <c r="AA105" s="70"/>
      <c r="AB105" s="70"/>
      <c r="AC105" s="70"/>
      <c r="AD105" s="70"/>
      <c r="AE105" s="71"/>
      <c r="AF105" s="71"/>
      <c r="AG105" s="71"/>
      <c r="AH105" s="71"/>
      <c r="AI105" s="70"/>
      <c r="AJ105" s="70"/>
      <c r="AK105" s="62">
        <v>57397.599999999999</v>
      </c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>
        <f t="shared" si="275"/>
        <v>0</v>
      </c>
      <c r="BO105" s="65">
        <f t="shared" si="276"/>
        <v>0</v>
      </c>
      <c r="BP105" s="70">
        <f t="shared" si="277"/>
        <v>0</v>
      </c>
      <c r="BQ105" s="70">
        <f t="shared" si="278"/>
        <v>0</v>
      </c>
      <c r="BR105" s="70">
        <f t="shared" si="279"/>
        <v>0</v>
      </c>
      <c r="BS105" s="70">
        <f t="shared" si="280"/>
        <v>0</v>
      </c>
      <c r="BT105" s="70">
        <f t="shared" si="281"/>
        <v>0</v>
      </c>
      <c r="BU105" s="70">
        <f t="shared" si="282"/>
        <v>0</v>
      </c>
      <c r="BV105" s="70">
        <f t="shared" si="283"/>
        <v>0</v>
      </c>
      <c r="BW105" s="70">
        <f t="shared" si="284"/>
        <v>0</v>
      </c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107"/>
      <c r="B106" s="105" t="s">
        <v>333</v>
      </c>
      <c r="C106" s="57" t="s">
        <v>329</v>
      </c>
      <c r="D106" s="58" t="s">
        <v>334</v>
      </c>
      <c r="E106" s="59"/>
      <c r="F106" s="60"/>
      <c r="G106" s="60">
        <f t="shared" si="42"/>
        <v>0</v>
      </c>
      <c r="H106" s="60"/>
      <c r="I106" s="61">
        <f t="shared" si="43"/>
        <v>0</v>
      </c>
      <c r="J106" s="61">
        <f t="shared" si="44"/>
        <v>0</v>
      </c>
      <c r="K106" s="63"/>
      <c r="L106" s="70">
        <v>4394</v>
      </c>
      <c r="M106" s="70"/>
      <c r="N106" s="63"/>
      <c r="O106" s="66">
        <f t="shared" ref="O106:Q106" si="369">AA106+AD106+AG106+AJ106+AM106+AP106+AS106+AV106+AY106+BB106+BE106+BH106</f>
        <v>0</v>
      </c>
      <c r="P106" s="66">
        <f t="shared" si="369"/>
        <v>4394</v>
      </c>
      <c r="Q106" s="66">
        <f t="shared" si="369"/>
        <v>0</v>
      </c>
      <c r="R106" s="67">
        <f t="shared" ref="R106:T106" si="370">IF(BK106=0,SUM(AA106+AD106+AG106+AJ106+AM106+AP106+AS106+AV106+AY106+BB106+BE106+BH106),BK106)</f>
        <v>0</v>
      </c>
      <c r="S106" s="67">
        <f t="shared" si="370"/>
        <v>4394</v>
      </c>
      <c r="T106" s="67">
        <f t="shared" si="370"/>
        <v>0</v>
      </c>
      <c r="U106" s="66">
        <f t="shared" si="47"/>
        <v>0</v>
      </c>
      <c r="V106" s="66">
        <f t="shared" si="48"/>
        <v>0</v>
      </c>
      <c r="W106" s="66">
        <f t="shared" si="49"/>
        <v>0</v>
      </c>
      <c r="X106" s="69">
        <f t="shared" ref="X106:Y106" si="371">IF(O106&gt;0,O106/K106,0)</f>
        <v>0</v>
      </c>
      <c r="Y106" s="69">
        <f t="shared" si="371"/>
        <v>1</v>
      </c>
      <c r="Z106" s="69">
        <f t="shared" si="5"/>
        <v>0</v>
      </c>
      <c r="AA106" s="70"/>
      <c r="AB106" s="70"/>
      <c r="AC106" s="70"/>
      <c r="AD106" s="70"/>
      <c r="AE106" s="71"/>
      <c r="AF106" s="71"/>
      <c r="AG106" s="71"/>
      <c r="AH106" s="71"/>
      <c r="AI106" s="70"/>
      <c r="AJ106" s="70"/>
      <c r="AK106" s="62">
        <v>4394</v>
      </c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>
        <f t="shared" si="275"/>
        <v>0</v>
      </c>
      <c r="BO106" s="65">
        <f t="shared" si="276"/>
        <v>0</v>
      </c>
      <c r="BP106" s="70">
        <f t="shared" si="277"/>
        <v>0</v>
      </c>
      <c r="BQ106" s="70">
        <f t="shared" si="278"/>
        <v>0</v>
      </c>
      <c r="BR106" s="70">
        <f t="shared" si="279"/>
        <v>0</v>
      </c>
      <c r="BS106" s="70">
        <f t="shared" si="280"/>
        <v>0</v>
      </c>
      <c r="BT106" s="70">
        <f t="shared" si="281"/>
        <v>0</v>
      </c>
      <c r="BU106" s="70">
        <f t="shared" si="282"/>
        <v>0</v>
      </c>
      <c r="BV106" s="70">
        <f t="shared" si="283"/>
        <v>0</v>
      </c>
      <c r="BW106" s="70">
        <f t="shared" si="284"/>
        <v>0</v>
      </c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38"/>
      <c r="B107" s="139" t="s">
        <v>335</v>
      </c>
      <c r="C107" s="140"/>
      <c r="D107" s="50"/>
      <c r="E107" s="51">
        <f t="shared" ref="E107:H107" si="372">E108+E129+E131+E133+E127+E142+E147+E151+E159</f>
        <v>417587.58</v>
      </c>
      <c r="F107" s="52">
        <f t="shared" si="372"/>
        <v>0</v>
      </c>
      <c r="G107" s="52">
        <f t="shared" si="372"/>
        <v>417587.58</v>
      </c>
      <c r="H107" s="52">
        <f t="shared" si="372"/>
        <v>350000</v>
      </c>
      <c r="I107" s="78">
        <f>K107/G107</f>
        <v>0.37685855024711223</v>
      </c>
      <c r="J107" s="78">
        <f>O107/G107</f>
        <v>0.12038978745488549</v>
      </c>
      <c r="K107" s="52">
        <f t="shared" ref="K107:W107" si="373">K108+K129+K131+K133+K127+K142+K147+K151+K159</f>
        <v>157371.45000000001</v>
      </c>
      <c r="L107" s="52">
        <f t="shared" si="373"/>
        <v>940496.14999999991</v>
      </c>
      <c r="M107" s="141">
        <f t="shared" si="373"/>
        <v>20433.740000000002</v>
      </c>
      <c r="N107" s="52">
        <f t="shared" si="373"/>
        <v>0</v>
      </c>
      <c r="O107" s="52">
        <f t="shared" si="373"/>
        <v>50273.279999999992</v>
      </c>
      <c r="P107" s="52">
        <f t="shared" si="373"/>
        <v>539420.22</v>
      </c>
      <c r="Q107" s="52">
        <f t="shared" si="373"/>
        <v>0</v>
      </c>
      <c r="R107" s="52">
        <f t="shared" si="373"/>
        <v>50273.279999999992</v>
      </c>
      <c r="S107" s="52">
        <f t="shared" si="373"/>
        <v>539420.22</v>
      </c>
      <c r="T107" s="52">
        <f t="shared" si="373"/>
        <v>0</v>
      </c>
      <c r="U107" s="52">
        <f t="shared" si="373"/>
        <v>107098.17</v>
      </c>
      <c r="V107" s="52">
        <f t="shared" si="373"/>
        <v>380642.19</v>
      </c>
      <c r="W107" s="52">
        <f t="shared" si="373"/>
        <v>0</v>
      </c>
      <c r="X107" s="53">
        <f t="shared" ref="X107:Y107" si="374">IF(O107&gt;0,O107/K107,0)</f>
        <v>0.31945616565139351</v>
      </c>
      <c r="Y107" s="53">
        <f t="shared" si="374"/>
        <v>0.57354856795532871</v>
      </c>
      <c r="Z107" s="53">
        <f t="shared" si="5"/>
        <v>0</v>
      </c>
      <c r="AA107" s="52">
        <f t="shared" ref="AA107:BW107" si="375">AA108+AA129+AA131+AA133+AA127+AA142+AA147+AA151+AA159</f>
        <v>0</v>
      </c>
      <c r="AB107" s="52">
        <f t="shared" si="375"/>
        <v>99398</v>
      </c>
      <c r="AC107" s="52">
        <f t="shared" si="375"/>
        <v>0</v>
      </c>
      <c r="AD107" s="52">
        <f t="shared" si="375"/>
        <v>8199.9</v>
      </c>
      <c r="AE107" s="52">
        <f t="shared" si="375"/>
        <v>40780.520000000004</v>
      </c>
      <c r="AF107" s="52">
        <f t="shared" si="375"/>
        <v>0</v>
      </c>
      <c r="AG107" s="52">
        <f t="shared" si="375"/>
        <v>1587.98</v>
      </c>
      <c r="AH107" s="52">
        <f t="shared" si="375"/>
        <v>386183.42</v>
      </c>
      <c r="AI107" s="52">
        <f t="shared" si="375"/>
        <v>0</v>
      </c>
      <c r="AJ107" s="52">
        <f t="shared" si="375"/>
        <v>10806.359999999999</v>
      </c>
      <c r="AK107" s="52">
        <f t="shared" si="375"/>
        <v>7976.24</v>
      </c>
      <c r="AL107" s="52">
        <f t="shared" si="375"/>
        <v>0</v>
      </c>
      <c r="AM107" s="52">
        <f t="shared" si="375"/>
        <v>9745.3599999999988</v>
      </c>
      <c r="AN107" s="52">
        <f t="shared" si="375"/>
        <v>1135.52</v>
      </c>
      <c r="AO107" s="52">
        <f t="shared" si="375"/>
        <v>0</v>
      </c>
      <c r="AP107" s="52">
        <f t="shared" si="375"/>
        <v>19933.68</v>
      </c>
      <c r="AQ107" s="52">
        <f t="shared" si="375"/>
        <v>3946.52</v>
      </c>
      <c r="AR107" s="52">
        <f t="shared" si="375"/>
        <v>0</v>
      </c>
      <c r="AS107" s="52">
        <f t="shared" si="375"/>
        <v>0</v>
      </c>
      <c r="AT107" s="52">
        <f t="shared" si="375"/>
        <v>0</v>
      </c>
      <c r="AU107" s="52">
        <f t="shared" si="375"/>
        <v>0</v>
      </c>
      <c r="AV107" s="52">
        <f t="shared" si="375"/>
        <v>0</v>
      </c>
      <c r="AW107" s="52">
        <f t="shared" si="375"/>
        <v>0</v>
      </c>
      <c r="AX107" s="52">
        <f t="shared" si="375"/>
        <v>0</v>
      </c>
      <c r="AY107" s="52">
        <f t="shared" si="375"/>
        <v>0</v>
      </c>
      <c r="AZ107" s="52">
        <f t="shared" si="375"/>
        <v>0</v>
      </c>
      <c r="BA107" s="52">
        <f t="shared" si="375"/>
        <v>0</v>
      </c>
      <c r="BB107" s="52">
        <f t="shared" si="375"/>
        <v>0</v>
      </c>
      <c r="BC107" s="52">
        <f t="shared" si="375"/>
        <v>0</v>
      </c>
      <c r="BD107" s="52">
        <f t="shared" si="375"/>
        <v>0</v>
      </c>
      <c r="BE107" s="52">
        <f t="shared" si="375"/>
        <v>0</v>
      </c>
      <c r="BF107" s="52">
        <f t="shared" si="375"/>
        <v>0</v>
      </c>
      <c r="BG107" s="52">
        <f t="shared" si="375"/>
        <v>0</v>
      </c>
      <c r="BH107" s="52">
        <f t="shared" si="375"/>
        <v>0</v>
      </c>
      <c r="BI107" s="52">
        <f t="shared" si="375"/>
        <v>0</v>
      </c>
      <c r="BJ107" s="52">
        <f t="shared" si="375"/>
        <v>0</v>
      </c>
      <c r="BK107" s="52">
        <f t="shared" si="375"/>
        <v>0</v>
      </c>
      <c r="BL107" s="52">
        <f t="shared" si="375"/>
        <v>0</v>
      </c>
      <c r="BM107" s="52">
        <f t="shared" si="375"/>
        <v>0</v>
      </c>
      <c r="BN107" s="52">
        <f t="shared" si="375"/>
        <v>50273.279999999992</v>
      </c>
      <c r="BO107" s="52">
        <f t="shared" si="375"/>
        <v>0</v>
      </c>
      <c r="BP107" s="52">
        <f t="shared" si="375"/>
        <v>50273.279999999992</v>
      </c>
      <c r="BQ107" s="52">
        <f t="shared" si="375"/>
        <v>107098.17</v>
      </c>
      <c r="BR107" s="52">
        <f t="shared" si="375"/>
        <v>0</v>
      </c>
      <c r="BS107" s="52">
        <f t="shared" si="375"/>
        <v>107098.17</v>
      </c>
      <c r="BT107" s="52">
        <f t="shared" si="375"/>
        <v>380642.19</v>
      </c>
      <c r="BU107" s="52">
        <f t="shared" si="375"/>
        <v>50273.279999999992</v>
      </c>
      <c r="BV107" s="52">
        <f t="shared" si="375"/>
        <v>107098.17</v>
      </c>
      <c r="BW107" s="52">
        <f t="shared" si="375"/>
        <v>430915.47</v>
      </c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142"/>
      <c r="B108" s="143"/>
      <c r="C108" s="144"/>
      <c r="D108" s="145" t="s">
        <v>336</v>
      </c>
      <c r="E108" s="146">
        <f t="shared" ref="E108:H108" si="376">SUM(E109:E126)+SUM(E116:E127)</f>
        <v>28000</v>
      </c>
      <c r="F108" s="147">
        <f t="shared" si="376"/>
        <v>0</v>
      </c>
      <c r="G108" s="147">
        <f t="shared" si="376"/>
        <v>28000</v>
      </c>
      <c r="H108" s="147">
        <f t="shared" si="376"/>
        <v>350000</v>
      </c>
      <c r="I108" s="148">
        <f t="shared" ref="I108:I141" si="377">IF(G108&gt;0,K108/G108,0)</f>
        <v>2.2654285714285716</v>
      </c>
      <c r="J108" s="148">
        <f t="shared" ref="J108:J141" si="378">IF(G108&gt;0,O108/G108,0)</f>
        <v>1.9183571428571428E-2</v>
      </c>
      <c r="K108" s="147">
        <f t="shared" ref="K108:W108" si="379">SUM(K109:K115)+SUM(K116:K127)</f>
        <v>63432</v>
      </c>
      <c r="L108" s="147">
        <f t="shared" si="379"/>
        <v>878039.34</v>
      </c>
      <c r="M108" s="149">
        <f t="shared" si="379"/>
        <v>648.74</v>
      </c>
      <c r="N108" s="147">
        <f t="shared" si="379"/>
        <v>0</v>
      </c>
      <c r="O108" s="147">
        <f t="shared" si="379"/>
        <v>537.14</v>
      </c>
      <c r="P108" s="147">
        <f t="shared" si="379"/>
        <v>513457.49</v>
      </c>
      <c r="Q108" s="147">
        <f t="shared" si="379"/>
        <v>0</v>
      </c>
      <c r="R108" s="147">
        <f t="shared" si="379"/>
        <v>537.14</v>
      </c>
      <c r="S108" s="147">
        <f t="shared" si="379"/>
        <v>513457.49</v>
      </c>
      <c r="T108" s="147">
        <f t="shared" si="379"/>
        <v>0</v>
      </c>
      <c r="U108" s="147">
        <f t="shared" si="379"/>
        <v>62894.86</v>
      </c>
      <c r="V108" s="147">
        <f t="shared" si="379"/>
        <v>363933.11</v>
      </c>
      <c r="W108" s="147">
        <f t="shared" si="379"/>
        <v>0</v>
      </c>
      <c r="X108" s="150">
        <f t="shared" ref="X108:Y108" si="380">IF(O108&gt;0,O108/K108,0)</f>
        <v>8.4679656955479882E-3</v>
      </c>
      <c r="Y108" s="150">
        <f t="shared" si="380"/>
        <v>0.58477731760857099</v>
      </c>
      <c r="Z108" s="150">
        <f t="shared" si="5"/>
        <v>0</v>
      </c>
      <c r="AA108" s="147">
        <f t="shared" ref="AA108:BW108" si="381">SUM(AA109:AA115)+SUM(AA116:AA127)</f>
        <v>0</v>
      </c>
      <c r="AB108" s="147">
        <f t="shared" si="381"/>
        <v>97648</v>
      </c>
      <c r="AC108" s="147">
        <f t="shared" si="381"/>
        <v>0</v>
      </c>
      <c r="AD108" s="147">
        <f t="shared" si="381"/>
        <v>0</v>
      </c>
      <c r="AE108" s="147">
        <f t="shared" si="381"/>
        <v>25288.23</v>
      </c>
      <c r="AF108" s="147">
        <f t="shared" si="381"/>
        <v>0</v>
      </c>
      <c r="AG108" s="147">
        <f t="shared" si="381"/>
        <v>0</v>
      </c>
      <c r="AH108" s="147">
        <f t="shared" si="381"/>
        <v>390521.26</v>
      </c>
      <c r="AI108" s="147">
        <f t="shared" si="381"/>
        <v>0</v>
      </c>
      <c r="AJ108" s="147">
        <f t="shared" si="381"/>
        <v>0</v>
      </c>
      <c r="AK108" s="147">
        <f t="shared" si="381"/>
        <v>0</v>
      </c>
      <c r="AL108" s="147">
        <f t="shared" si="381"/>
        <v>0</v>
      </c>
      <c r="AM108" s="147">
        <f t="shared" si="381"/>
        <v>469.46</v>
      </c>
      <c r="AN108" s="147">
        <f t="shared" si="381"/>
        <v>0</v>
      </c>
      <c r="AO108" s="147">
        <f t="shared" si="381"/>
        <v>0</v>
      </c>
      <c r="AP108" s="147">
        <f t="shared" si="381"/>
        <v>67.680000000000007</v>
      </c>
      <c r="AQ108" s="147">
        <f t="shared" si="381"/>
        <v>0</v>
      </c>
      <c r="AR108" s="147">
        <f t="shared" si="381"/>
        <v>0</v>
      </c>
      <c r="AS108" s="147">
        <f t="shared" si="381"/>
        <v>0</v>
      </c>
      <c r="AT108" s="147">
        <f t="shared" si="381"/>
        <v>0</v>
      </c>
      <c r="AU108" s="147">
        <f t="shared" si="381"/>
        <v>0</v>
      </c>
      <c r="AV108" s="147">
        <f t="shared" si="381"/>
        <v>0</v>
      </c>
      <c r="AW108" s="147">
        <f t="shared" si="381"/>
        <v>0</v>
      </c>
      <c r="AX108" s="147">
        <f t="shared" si="381"/>
        <v>0</v>
      </c>
      <c r="AY108" s="147">
        <f t="shared" si="381"/>
        <v>0</v>
      </c>
      <c r="AZ108" s="147">
        <f t="shared" si="381"/>
        <v>0</v>
      </c>
      <c r="BA108" s="147">
        <f t="shared" si="381"/>
        <v>0</v>
      </c>
      <c r="BB108" s="147">
        <f t="shared" si="381"/>
        <v>0</v>
      </c>
      <c r="BC108" s="147">
        <f t="shared" si="381"/>
        <v>0</v>
      </c>
      <c r="BD108" s="147">
        <f t="shared" si="381"/>
        <v>0</v>
      </c>
      <c r="BE108" s="147">
        <f t="shared" si="381"/>
        <v>0</v>
      </c>
      <c r="BF108" s="147">
        <f t="shared" si="381"/>
        <v>0</v>
      </c>
      <c r="BG108" s="147">
        <f t="shared" si="381"/>
        <v>0</v>
      </c>
      <c r="BH108" s="147">
        <f t="shared" si="381"/>
        <v>0</v>
      </c>
      <c r="BI108" s="147">
        <f t="shared" si="381"/>
        <v>0</v>
      </c>
      <c r="BJ108" s="147">
        <f t="shared" si="381"/>
        <v>0</v>
      </c>
      <c r="BK108" s="147">
        <f t="shared" si="381"/>
        <v>0</v>
      </c>
      <c r="BL108" s="147">
        <f t="shared" si="381"/>
        <v>0</v>
      </c>
      <c r="BM108" s="147">
        <f t="shared" si="381"/>
        <v>0</v>
      </c>
      <c r="BN108" s="147">
        <f t="shared" si="381"/>
        <v>537.14</v>
      </c>
      <c r="BO108" s="147">
        <f t="shared" si="381"/>
        <v>0</v>
      </c>
      <c r="BP108" s="147">
        <f t="shared" si="381"/>
        <v>537.14</v>
      </c>
      <c r="BQ108" s="147">
        <f t="shared" si="381"/>
        <v>62894.86</v>
      </c>
      <c r="BR108" s="147">
        <f t="shared" si="381"/>
        <v>0</v>
      </c>
      <c r="BS108" s="147">
        <f t="shared" si="381"/>
        <v>62894.86</v>
      </c>
      <c r="BT108" s="147">
        <f t="shared" si="381"/>
        <v>363933.11</v>
      </c>
      <c r="BU108" s="147">
        <f t="shared" si="381"/>
        <v>537.14</v>
      </c>
      <c r="BV108" s="147">
        <f t="shared" si="381"/>
        <v>62894.86</v>
      </c>
      <c r="BW108" s="147">
        <f t="shared" si="381"/>
        <v>364470.25</v>
      </c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>
      <c r="A109" s="151" t="s">
        <v>337</v>
      </c>
      <c r="B109" s="151"/>
      <c r="C109" s="57" t="s">
        <v>117</v>
      </c>
      <c r="D109" s="58" t="s">
        <v>118</v>
      </c>
      <c r="E109" s="59">
        <f>5000</f>
        <v>5000</v>
      </c>
      <c r="F109" s="60"/>
      <c r="G109" s="60">
        <f t="shared" ref="G109:G132" si="382">E109-F109</f>
        <v>5000</v>
      </c>
      <c r="H109" s="60"/>
      <c r="I109" s="61">
        <f t="shared" si="377"/>
        <v>0.4</v>
      </c>
      <c r="J109" s="61">
        <f t="shared" si="378"/>
        <v>0.107428</v>
      </c>
      <c r="K109" s="152">
        <v>2000</v>
      </c>
      <c r="L109" s="70"/>
      <c r="M109" s="65"/>
      <c r="N109" s="65"/>
      <c r="O109" s="66">
        <f t="shared" ref="O109:Q109" si="383">AA109+AD109+AG109+AJ109+AM109+AP109+AS109+AV109+AY109+BB109+BE109+BH109</f>
        <v>537.14</v>
      </c>
      <c r="P109" s="66">
        <f t="shared" si="383"/>
        <v>0</v>
      </c>
      <c r="Q109" s="66">
        <f t="shared" si="383"/>
        <v>0</v>
      </c>
      <c r="R109" s="67">
        <f t="shared" ref="R109:T109" si="384">IF(BK109=0,SUM(AA109+AD109+AG109+AJ109+AM109+AP109+AS109+AV109+AY109+BB109+BE109+BH109),BK109)</f>
        <v>537.14</v>
      </c>
      <c r="S109" s="67">
        <f t="shared" si="384"/>
        <v>0</v>
      </c>
      <c r="T109" s="67">
        <f t="shared" si="384"/>
        <v>0</v>
      </c>
      <c r="U109" s="68">
        <f t="shared" ref="U109:U132" si="385">K109-O109</f>
        <v>1462.8600000000001</v>
      </c>
      <c r="V109" s="66">
        <f t="shared" ref="V109:V132" si="386">L109-P109-M109</f>
        <v>0</v>
      </c>
      <c r="W109" s="66">
        <f t="shared" ref="W109:W132" si="387">N109-Q109</f>
        <v>0</v>
      </c>
      <c r="X109" s="69">
        <f t="shared" ref="X109:Y109" si="388">IF(O109&gt;0,O109/K109,0)</f>
        <v>0.26856999999999998</v>
      </c>
      <c r="Y109" s="69">
        <f t="shared" si="388"/>
        <v>0</v>
      </c>
      <c r="Z109" s="69">
        <f t="shared" si="5"/>
        <v>0</v>
      </c>
      <c r="AA109" s="70"/>
      <c r="AB109" s="70"/>
      <c r="AC109" s="70"/>
      <c r="AD109" s="70"/>
      <c r="AE109" s="71"/>
      <c r="AF109" s="71"/>
      <c r="AG109" s="71"/>
      <c r="AH109" s="71"/>
      <c r="AI109" s="70"/>
      <c r="AJ109" s="70"/>
      <c r="AK109" s="70"/>
      <c r="AL109" s="70"/>
      <c r="AM109" s="70">
        <f>156.64+312.82</f>
        <v>469.46</v>
      </c>
      <c r="AN109" s="70"/>
      <c r="AO109" s="70"/>
      <c r="AP109" s="62">
        <v>67.680000000000007</v>
      </c>
      <c r="AQ109" s="70"/>
      <c r="AR109" s="70"/>
      <c r="AS109" s="70"/>
      <c r="AT109" s="70"/>
      <c r="AU109" s="70"/>
      <c r="AV109" s="70"/>
      <c r="AW109" s="63"/>
      <c r="AX109" s="63"/>
      <c r="AY109" s="70"/>
      <c r="AZ109" s="63"/>
      <c r="BA109" s="63"/>
      <c r="BB109" s="70"/>
      <c r="BC109" s="63"/>
      <c r="BD109" s="63"/>
      <c r="BE109" s="70"/>
      <c r="BF109" s="63"/>
      <c r="BG109" s="63"/>
      <c r="BH109" s="70"/>
      <c r="BI109" s="63"/>
      <c r="BJ109" s="63"/>
      <c r="BK109" s="70"/>
      <c r="BL109" s="63"/>
      <c r="BM109" s="63"/>
      <c r="BN109" s="70">
        <f t="shared" ref="BN109" si="389">IF(O109-BK109&gt;0,O109-BK109,0)</f>
        <v>537.14</v>
      </c>
      <c r="BO109" s="65">
        <f t="shared" ref="BO109" si="390">IF(Q109-BM109&gt;0,Q109-BM109,0)</f>
        <v>0</v>
      </c>
      <c r="BP109" s="70">
        <f t="shared" ref="BP109" si="391">IF(BN109+BO109&gt;0,BN109+BO109,0)</f>
        <v>537.14</v>
      </c>
      <c r="BQ109" s="70">
        <f t="shared" ref="BQ109" si="392">IF(U109=0,0,U109)</f>
        <v>1462.8600000000001</v>
      </c>
      <c r="BR109" s="70">
        <f t="shared" ref="BR109" si="393">IF(W109=0,0,W109)</f>
        <v>0</v>
      </c>
      <c r="BS109" s="70">
        <f t="shared" ref="BS109" si="394">IF(BQ109+BR109&gt;0,BQ109+BR109,0)</f>
        <v>1462.8600000000001</v>
      </c>
      <c r="BT109" s="70">
        <f t="shared" ref="BT109" si="395">IF(V109&gt;0,V109,0)</f>
        <v>0</v>
      </c>
      <c r="BU109" s="70">
        <f t="shared" ref="BU109" si="396">IF(BP109=0,0,BP109)</f>
        <v>537.14</v>
      </c>
      <c r="BV109" s="70">
        <f t="shared" ref="BV109" si="397">IF(BS109=0,0,BS109)</f>
        <v>1462.8600000000001</v>
      </c>
      <c r="BW109" s="70">
        <f t="shared" ref="BW109" si="398">IF(BP109+BT109&gt;0,BP109+BT109,0)</f>
        <v>537.14</v>
      </c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72"/>
      <c r="B110" s="73"/>
      <c r="C110" s="57" t="s">
        <v>121</v>
      </c>
      <c r="D110" s="58" t="s">
        <v>122</v>
      </c>
      <c r="E110" s="59">
        <v>3000</v>
      </c>
      <c r="F110" s="60"/>
      <c r="G110" s="60">
        <f t="shared" si="382"/>
        <v>3000</v>
      </c>
      <c r="H110" s="60"/>
      <c r="I110" s="61">
        <f t="shared" si="377"/>
        <v>0</v>
      </c>
      <c r="J110" s="61">
        <f t="shared" si="378"/>
        <v>0</v>
      </c>
      <c r="K110" s="70"/>
      <c r="L110" s="70"/>
      <c r="M110" s="65"/>
      <c r="N110" s="65"/>
      <c r="O110" s="66">
        <f t="shared" ref="O110:Q110" si="399">AA110+AD110+AG110+AJ110+AM110+AP110+AS110+AV110+AY110+BB110+BE110+BH110</f>
        <v>0</v>
      </c>
      <c r="P110" s="66">
        <f t="shared" si="399"/>
        <v>0</v>
      </c>
      <c r="Q110" s="66">
        <f t="shared" si="399"/>
        <v>0</v>
      </c>
      <c r="R110" s="67">
        <f t="shared" ref="R110:T110" si="400">IF(BK110=0,SUM(AA110+AD110+AG110+AJ110+AM110+AP110+AS110+AV110+AY110+BB110+BE110+BH110),BK110)</f>
        <v>0</v>
      </c>
      <c r="S110" s="67">
        <f t="shared" si="400"/>
        <v>0</v>
      </c>
      <c r="T110" s="67">
        <f t="shared" si="400"/>
        <v>0</v>
      </c>
      <c r="U110" s="66">
        <f t="shared" si="385"/>
        <v>0</v>
      </c>
      <c r="V110" s="66">
        <f t="shared" si="386"/>
        <v>0</v>
      </c>
      <c r="W110" s="66">
        <f t="shared" si="387"/>
        <v>0</v>
      </c>
      <c r="X110" s="69">
        <f t="shared" ref="X110:Y110" si="401">IF(O110&gt;0,O110/K110,0)</f>
        <v>0</v>
      </c>
      <c r="Y110" s="69">
        <f t="shared" si="401"/>
        <v>0</v>
      </c>
      <c r="Z110" s="69">
        <f t="shared" si="5"/>
        <v>0</v>
      </c>
      <c r="AA110" s="70"/>
      <c r="AB110" s="70"/>
      <c r="AC110" s="70"/>
      <c r="AD110" s="70"/>
      <c r="AE110" s="71"/>
      <c r="AF110" s="71"/>
      <c r="AG110" s="71"/>
      <c r="AH110" s="71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63"/>
      <c r="AX110" s="63"/>
      <c r="AY110" s="63"/>
      <c r="AZ110" s="63"/>
      <c r="BA110" s="63"/>
      <c r="BB110" s="63"/>
      <c r="BC110" s="63"/>
      <c r="BD110" s="63"/>
      <c r="BE110" s="70"/>
      <c r="BF110" s="63"/>
      <c r="BG110" s="63"/>
      <c r="BH110" s="63"/>
      <c r="BI110" s="63"/>
      <c r="BJ110" s="63"/>
      <c r="BK110" s="63"/>
      <c r="BL110" s="63"/>
      <c r="BM110" s="63"/>
      <c r="BN110" s="70">
        <f t="shared" ref="BN110:BN128" si="402">IF(O110-BK110&gt;0,O110-BK110,0)</f>
        <v>0</v>
      </c>
      <c r="BO110" s="65">
        <f t="shared" ref="BO110:BO128" si="403">IF(Q110-BM110&gt;0,Q110-BM110,0)</f>
        <v>0</v>
      </c>
      <c r="BP110" s="70">
        <f t="shared" ref="BP110:BP128" si="404">IF(BN110+BO110&gt;0,BN110+BO110,0)</f>
        <v>0</v>
      </c>
      <c r="BQ110" s="70">
        <f t="shared" ref="BQ110:BQ128" si="405">IF(U110=0,0,U110)</f>
        <v>0</v>
      </c>
      <c r="BR110" s="70">
        <f t="shared" ref="BR110:BR128" si="406">IF(W110=0,0,W110)</f>
        <v>0</v>
      </c>
      <c r="BS110" s="70">
        <f t="shared" ref="BS110:BS128" si="407">IF(BQ110+BR110&gt;0,BQ110+BR110,0)</f>
        <v>0</v>
      </c>
      <c r="BT110" s="70">
        <f t="shared" ref="BT110:BT128" si="408">IF(V110&gt;0,V110,0)</f>
        <v>0</v>
      </c>
      <c r="BU110" s="70">
        <f t="shared" ref="BU110:BU128" si="409">IF(BP110=0,0,BP110)</f>
        <v>0</v>
      </c>
      <c r="BV110" s="70">
        <f t="shared" ref="BV110:BV128" si="410">IF(BS110=0,0,BS110)</f>
        <v>0</v>
      </c>
      <c r="BW110" s="70">
        <f t="shared" ref="BW110:BW128" si="411">IF(BP110+BT110&gt;0,BP110+BT110,0)</f>
        <v>0</v>
      </c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72"/>
      <c r="B111" s="73"/>
      <c r="C111" s="57" t="s">
        <v>338</v>
      </c>
      <c r="D111" s="58" t="s">
        <v>339</v>
      </c>
      <c r="E111" s="59">
        <v>15000</v>
      </c>
      <c r="F111" s="60"/>
      <c r="G111" s="60">
        <f t="shared" si="382"/>
        <v>15000</v>
      </c>
      <c r="H111" s="60"/>
      <c r="I111" s="61">
        <f t="shared" si="377"/>
        <v>0</v>
      </c>
      <c r="J111" s="61">
        <f t="shared" si="378"/>
        <v>0</v>
      </c>
      <c r="K111" s="70"/>
      <c r="L111" s="70"/>
      <c r="M111" s="65"/>
      <c r="N111" s="65"/>
      <c r="O111" s="66">
        <f t="shared" ref="O111:Q111" si="412">AA111+AD111+AG111+AJ111+AM111+AP111+AS111+AV111+AY111+BB111+BE111+BH111</f>
        <v>0</v>
      </c>
      <c r="P111" s="66">
        <f t="shared" si="412"/>
        <v>0</v>
      </c>
      <c r="Q111" s="66">
        <f t="shared" si="412"/>
        <v>0</v>
      </c>
      <c r="R111" s="67">
        <f t="shared" ref="R111:T111" si="413">IF(BK111=0,SUM(AA111+AD111+AG111+AJ111+AM111+AP111+AS111+AV111+AY111+BB111+BE111+BH111),BK111)</f>
        <v>0</v>
      </c>
      <c r="S111" s="67">
        <f t="shared" si="413"/>
        <v>0</v>
      </c>
      <c r="T111" s="67">
        <f t="shared" si="413"/>
        <v>0</v>
      </c>
      <c r="U111" s="66">
        <f t="shared" si="385"/>
        <v>0</v>
      </c>
      <c r="V111" s="66">
        <f t="shared" si="386"/>
        <v>0</v>
      </c>
      <c r="W111" s="66">
        <f t="shared" si="387"/>
        <v>0</v>
      </c>
      <c r="X111" s="69">
        <f t="shared" ref="X111:Y111" si="414">IF(O111&gt;0,O111/K111,0)</f>
        <v>0</v>
      </c>
      <c r="Y111" s="69">
        <f t="shared" si="414"/>
        <v>0</v>
      </c>
      <c r="Z111" s="69">
        <f t="shared" si="5"/>
        <v>0</v>
      </c>
      <c r="AA111" s="70"/>
      <c r="AB111" s="70"/>
      <c r="AC111" s="70"/>
      <c r="AD111" s="70"/>
      <c r="AE111" s="71"/>
      <c r="AF111" s="71"/>
      <c r="AG111" s="71"/>
      <c r="AH111" s="71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63"/>
      <c r="AX111" s="63"/>
      <c r="AY111" s="63"/>
      <c r="AZ111" s="63"/>
      <c r="BA111" s="63"/>
      <c r="BB111" s="63"/>
      <c r="BC111" s="63"/>
      <c r="BD111" s="63"/>
      <c r="BE111" s="70"/>
      <c r="BF111" s="63"/>
      <c r="BG111" s="63"/>
      <c r="BH111" s="63"/>
      <c r="BI111" s="63"/>
      <c r="BJ111" s="63"/>
      <c r="BK111" s="63"/>
      <c r="BL111" s="63"/>
      <c r="BM111" s="63"/>
      <c r="BN111" s="70">
        <f t="shared" si="402"/>
        <v>0</v>
      </c>
      <c r="BO111" s="65">
        <f t="shared" si="403"/>
        <v>0</v>
      </c>
      <c r="BP111" s="70">
        <f t="shared" si="404"/>
        <v>0</v>
      </c>
      <c r="BQ111" s="70">
        <f t="shared" si="405"/>
        <v>0</v>
      </c>
      <c r="BR111" s="70">
        <f t="shared" si="406"/>
        <v>0</v>
      </c>
      <c r="BS111" s="70">
        <f t="shared" si="407"/>
        <v>0</v>
      </c>
      <c r="BT111" s="70">
        <f t="shared" si="408"/>
        <v>0</v>
      </c>
      <c r="BU111" s="70">
        <f t="shared" si="409"/>
        <v>0</v>
      </c>
      <c r="BV111" s="70">
        <f t="shared" si="410"/>
        <v>0</v>
      </c>
      <c r="BW111" s="70">
        <f t="shared" si="411"/>
        <v>0</v>
      </c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153"/>
      <c r="B112" s="154"/>
      <c r="C112" s="57" t="s">
        <v>279</v>
      </c>
      <c r="D112" s="58" t="s">
        <v>280</v>
      </c>
      <c r="E112" s="59">
        <f>5000</f>
        <v>5000</v>
      </c>
      <c r="F112" s="60"/>
      <c r="G112" s="60">
        <f t="shared" si="382"/>
        <v>5000</v>
      </c>
      <c r="H112" s="60"/>
      <c r="I112" s="61">
        <f t="shared" si="377"/>
        <v>0</v>
      </c>
      <c r="J112" s="61">
        <f t="shared" si="378"/>
        <v>0</v>
      </c>
      <c r="K112" s="155"/>
      <c r="L112" s="156"/>
      <c r="M112" s="156"/>
      <c r="N112" s="155"/>
      <c r="O112" s="66">
        <f t="shared" ref="O112:Q112" si="415">AA112+AD112+AG112+AJ112+AM112+AP112+AS112+AV112+AY112+BB112+BE112+BH112</f>
        <v>0</v>
      </c>
      <c r="P112" s="66">
        <f t="shared" si="415"/>
        <v>0</v>
      </c>
      <c r="Q112" s="66">
        <f t="shared" si="415"/>
        <v>0</v>
      </c>
      <c r="R112" s="67">
        <f t="shared" ref="R112:T112" si="416">IF(BK112=0,SUM(AA112+AD112+AG112+AJ112+AM112+AP112+AS112+AV112+AY112+BB112+BE112+BH112),BK112)</f>
        <v>0</v>
      </c>
      <c r="S112" s="67">
        <f t="shared" si="416"/>
        <v>0</v>
      </c>
      <c r="T112" s="67">
        <f t="shared" si="416"/>
        <v>0</v>
      </c>
      <c r="U112" s="66">
        <f t="shared" si="385"/>
        <v>0</v>
      </c>
      <c r="V112" s="66">
        <f t="shared" si="386"/>
        <v>0</v>
      </c>
      <c r="W112" s="66">
        <f t="shared" si="387"/>
        <v>0</v>
      </c>
      <c r="X112" s="69">
        <f t="shared" ref="X112:Y112" si="417">IF(O112&gt;0,O112/K112,0)</f>
        <v>0</v>
      </c>
      <c r="Y112" s="69">
        <f t="shared" si="417"/>
        <v>0</v>
      </c>
      <c r="Z112" s="69">
        <f t="shared" si="5"/>
        <v>0</v>
      </c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70">
        <f t="shared" si="402"/>
        <v>0</v>
      </c>
      <c r="BO112" s="65">
        <f t="shared" si="403"/>
        <v>0</v>
      </c>
      <c r="BP112" s="70">
        <f t="shared" si="404"/>
        <v>0</v>
      </c>
      <c r="BQ112" s="70">
        <f t="shared" si="405"/>
        <v>0</v>
      </c>
      <c r="BR112" s="70">
        <f t="shared" si="406"/>
        <v>0</v>
      </c>
      <c r="BS112" s="70">
        <f t="shared" si="407"/>
        <v>0</v>
      </c>
      <c r="BT112" s="70">
        <f t="shared" si="408"/>
        <v>0</v>
      </c>
      <c r="BU112" s="70">
        <f t="shared" si="409"/>
        <v>0</v>
      </c>
      <c r="BV112" s="70">
        <f t="shared" si="410"/>
        <v>0</v>
      </c>
      <c r="BW112" s="70">
        <f t="shared" si="411"/>
        <v>0</v>
      </c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157" t="s">
        <v>340</v>
      </c>
      <c r="B113" s="154"/>
      <c r="C113" s="57" t="s">
        <v>341</v>
      </c>
      <c r="D113" s="158" t="s">
        <v>342</v>
      </c>
      <c r="E113" s="59"/>
      <c r="F113" s="60"/>
      <c r="G113" s="60">
        <f t="shared" si="382"/>
        <v>0</v>
      </c>
      <c r="H113" s="60"/>
      <c r="I113" s="61">
        <f t="shared" si="377"/>
        <v>0</v>
      </c>
      <c r="J113" s="61">
        <f t="shared" si="378"/>
        <v>0</v>
      </c>
      <c r="K113" s="159">
        <v>11932</v>
      </c>
      <c r="L113" s="156"/>
      <c r="M113" s="156"/>
      <c r="N113" s="155"/>
      <c r="O113" s="66">
        <f t="shared" ref="O113:Q113" si="418">AA113+AD113+AG113+AJ113+AM113+AP113+AS113+AV113+AY113+BB113+BE113+BH113</f>
        <v>0</v>
      </c>
      <c r="P113" s="66">
        <f t="shared" si="418"/>
        <v>0</v>
      </c>
      <c r="Q113" s="66">
        <f t="shared" si="418"/>
        <v>0</v>
      </c>
      <c r="R113" s="67">
        <f t="shared" ref="R113:T113" si="419">IF(BK113=0,SUM(AA113+AD113+AG113+AJ113+AM113+AP113+AS113+AV113+AY113+BB113+BE113+BH113),BK113)</f>
        <v>0</v>
      </c>
      <c r="S113" s="67">
        <f t="shared" si="419"/>
        <v>0</v>
      </c>
      <c r="T113" s="67">
        <f t="shared" si="419"/>
        <v>0</v>
      </c>
      <c r="U113" s="68">
        <f t="shared" si="385"/>
        <v>11932</v>
      </c>
      <c r="V113" s="66">
        <f t="shared" si="386"/>
        <v>0</v>
      </c>
      <c r="W113" s="66">
        <f t="shared" si="387"/>
        <v>0</v>
      </c>
      <c r="X113" s="69">
        <f t="shared" ref="X113:Y113" si="420">IF(O113&gt;0,O113/K113,0)</f>
        <v>0</v>
      </c>
      <c r="Y113" s="69">
        <f t="shared" si="420"/>
        <v>0</v>
      </c>
      <c r="Z113" s="69">
        <f t="shared" si="5"/>
        <v>0</v>
      </c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70">
        <f t="shared" si="402"/>
        <v>0</v>
      </c>
      <c r="BO113" s="65">
        <f t="shared" si="403"/>
        <v>0</v>
      </c>
      <c r="BP113" s="70">
        <f t="shared" si="404"/>
        <v>0</v>
      </c>
      <c r="BQ113" s="70">
        <f t="shared" si="405"/>
        <v>11932</v>
      </c>
      <c r="BR113" s="70">
        <f t="shared" si="406"/>
        <v>0</v>
      </c>
      <c r="BS113" s="70">
        <f t="shared" si="407"/>
        <v>11932</v>
      </c>
      <c r="BT113" s="70">
        <f t="shared" si="408"/>
        <v>0</v>
      </c>
      <c r="BU113" s="70">
        <f t="shared" si="409"/>
        <v>0</v>
      </c>
      <c r="BV113" s="70">
        <f t="shared" si="410"/>
        <v>11932</v>
      </c>
      <c r="BW113" s="70">
        <f t="shared" si="411"/>
        <v>0</v>
      </c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>
      <c r="A114" s="157"/>
      <c r="B114" s="154"/>
      <c r="C114" s="57" t="s">
        <v>341</v>
      </c>
      <c r="D114" s="160" t="s">
        <v>343</v>
      </c>
      <c r="E114" s="59"/>
      <c r="F114" s="60"/>
      <c r="G114" s="60">
        <f t="shared" si="382"/>
        <v>0</v>
      </c>
      <c r="H114" s="60">
        <v>100000</v>
      </c>
      <c r="I114" s="61">
        <f t="shared" si="377"/>
        <v>0</v>
      </c>
      <c r="J114" s="61">
        <f t="shared" si="378"/>
        <v>0</v>
      </c>
      <c r="K114" s="155"/>
      <c r="L114" s="156"/>
      <c r="M114" s="156"/>
      <c r="N114" s="155"/>
      <c r="O114" s="66">
        <f t="shared" ref="O114:Q114" si="421">AA114+AD114+AG114+AJ114+AM114+AP114+AS114+AV114+AY114+BB114+BE114+BH114</f>
        <v>0</v>
      </c>
      <c r="P114" s="66">
        <f t="shared" si="421"/>
        <v>0</v>
      </c>
      <c r="Q114" s="66">
        <f t="shared" si="421"/>
        <v>0</v>
      </c>
      <c r="R114" s="67">
        <f t="shared" ref="R114:T114" si="422">IF(BK114=0,SUM(AA114+AD114+AG114+AJ114+AM114+AP114+AS114+AV114+AY114+BB114+BE114+BH114),BK114)</f>
        <v>0</v>
      </c>
      <c r="S114" s="67">
        <f t="shared" si="422"/>
        <v>0</v>
      </c>
      <c r="T114" s="67">
        <f t="shared" si="422"/>
        <v>0</v>
      </c>
      <c r="U114" s="66">
        <f t="shared" si="385"/>
        <v>0</v>
      </c>
      <c r="V114" s="66">
        <f t="shared" si="386"/>
        <v>0</v>
      </c>
      <c r="W114" s="66">
        <f t="shared" si="387"/>
        <v>0</v>
      </c>
      <c r="X114" s="69">
        <f t="shared" ref="X114:Y114" si="423">IF(O114&gt;0,O114/K114,0)</f>
        <v>0</v>
      </c>
      <c r="Y114" s="69">
        <f t="shared" si="423"/>
        <v>0</v>
      </c>
      <c r="Z114" s="69">
        <f t="shared" si="5"/>
        <v>0</v>
      </c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70">
        <f t="shared" si="402"/>
        <v>0</v>
      </c>
      <c r="BO114" s="65">
        <f t="shared" si="403"/>
        <v>0</v>
      </c>
      <c r="BP114" s="70">
        <f t="shared" si="404"/>
        <v>0</v>
      </c>
      <c r="BQ114" s="70">
        <f t="shared" si="405"/>
        <v>0</v>
      </c>
      <c r="BR114" s="70">
        <f t="shared" si="406"/>
        <v>0</v>
      </c>
      <c r="BS114" s="70">
        <f t="shared" si="407"/>
        <v>0</v>
      </c>
      <c r="BT114" s="70">
        <f t="shared" si="408"/>
        <v>0</v>
      </c>
      <c r="BU114" s="70">
        <f t="shared" si="409"/>
        <v>0</v>
      </c>
      <c r="BV114" s="70">
        <f t="shared" si="410"/>
        <v>0</v>
      </c>
      <c r="BW114" s="70">
        <f t="shared" si="411"/>
        <v>0</v>
      </c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161"/>
      <c r="B115" s="154"/>
      <c r="C115" s="57" t="s">
        <v>341</v>
      </c>
      <c r="D115" s="160" t="s">
        <v>344</v>
      </c>
      <c r="E115" s="59"/>
      <c r="F115" s="60"/>
      <c r="G115" s="60">
        <f t="shared" si="382"/>
        <v>0</v>
      </c>
      <c r="H115" s="60">
        <v>250000</v>
      </c>
      <c r="I115" s="61">
        <f t="shared" si="377"/>
        <v>0</v>
      </c>
      <c r="J115" s="61">
        <f t="shared" si="378"/>
        <v>0</v>
      </c>
      <c r="K115" s="155"/>
      <c r="L115" s="156"/>
      <c r="M115" s="156"/>
      <c r="N115" s="155"/>
      <c r="O115" s="66">
        <f t="shared" ref="O115:Q115" si="424">AA115+AD115+AG115+AJ115+AM115+AP115+AS115+AV115+AY115+BB115+BE115+BH115</f>
        <v>0</v>
      </c>
      <c r="P115" s="66">
        <f t="shared" si="424"/>
        <v>0</v>
      </c>
      <c r="Q115" s="66">
        <f t="shared" si="424"/>
        <v>0</v>
      </c>
      <c r="R115" s="67">
        <f t="shared" ref="R115:T115" si="425">IF(BK115=0,SUM(AA115+AD115+AG115+AJ115+AM115+AP115+AS115+AV115+AY115+BB115+BE115+BH115),BK115)</f>
        <v>0</v>
      </c>
      <c r="S115" s="67">
        <f t="shared" si="425"/>
        <v>0</v>
      </c>
      <c r="T115" s="67">
        <f t="shared" si="425"/>
        <v>0</v>
      </c>
      <c r="U115" s="66">
        <f t="shared" si="385"/>
        <v>0</v>
      </c>
      <c r="V115" s="66">
        <f t="shared" si="386"/>
        <v>0</v>
      </c>
      <c r="W115" s="66">
        <f t="shared" si="387"/>
        <v>0</v>
      </c>
      <c r="X115" s="69">
        <f t="shared" ref="X115:Y115" si="426">IF(O115&gt;0,O115/K115,0)</f>
        <v>0</v>
      </c>
      <c r="Y115" s="69">
        <f t="shared" si="426"/>
        <v>0</v>
      </c>
      <c r="Z115" s="69">
        <f t="shared" si="5"/>
        <v>0</v>
      </c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70">
        <f t="shared" si="402"/>
        <v>0</v>
      </c>
      <c r="BO115" s="65">
        <f t="shared" si="403"/>
        <v>0</v>
      </c>
      <c r="BP115" s="70">
        <f t="shared" si="404"/>
        <v>0</v>
      </c>
      <c r="BQ115" s="70">
        <f t="shared" si="405"/>
        <v>0</v>
      </c>
      <c r="BR115" s="70">
        <f t="shared" si="406"/>
        <v>0</v>
      </c>
      <c r="BS115" s="70">
        <f t="shared" si="407"/>
        <v>0</v>
      </c>
      <c r="BT115" s="70">
        <f t="shared" si="408"/>
        <v>0</v>
      </c>
      <c r="BU115" s="70">
        <f t="shared" si="409"/>
        <v>0</v>
      </c>
      <c r="BV115" s="70">
        <f t="shared" si="410"/>
        <v>0</v>
      </c>
      <c r="BW115" s="70">
        <f t="shared" si="411"/>
        <v>0</v>
      </c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07"/>
      <c r="B116" s="162" t="s">
        <v>345</v>
      </c>
      <c r="C116" s="57" t="s">
        <v>346</v>
      </c>
      <c r="D116" s="160" t="s">
        <v>347</v>
      </c>
      <c r="E116" s="59"/>
      <c r="F116" s="60"/>
      <c r="G116" s="60">
        <f t="shared" si="382"/>
        <v>0</v>
      </c>
      <c r="H116" s="163"/>
      <c r="I116" s="61">
        <f t="shared" si="377"/>
        <v>0</v>
      </c>
      <c r="J116" s="61">
        <f t="shared" si="378"/>
        <v>0</v>
      </c>
      <c r="K116" s="155"/>
      <c r="L116" s="156">
        <v>10048</v>
      </c>
      <c r="M116" s="156"/>
      <c r="N116" s="155"/>
      <c r="O116" s="164">
        <f t="shared" ref="O116:Q116" si="427">AA116+AD116+AG116+AJ116+AM116+AP116+AS116+AV116+AY116+BB116+BE116+BH116</f>
        <v>0</v>
      </c>
      <c r="P116" s="164">
        <f t="shared" si="427"/>
        <v>10048</v>
      </c>
      <c r="Q116" s="164">
        <f t="shared" si="427"/>
        <v>0</v>
      </c>
      <c r="R116" s="67">
        <f t="shared" ref="R116:T116" si="428">IF(BK116=0,SUM(AA116+AD116+AG116+AJ116+AM116+AP116+AS116+AV116+AY116+BB116+BE116+BH116),BK116)</f>
        <v>0</v>
      </c>
      <c r="S116" s="67">
        <f t="shared" si="428"/>
        <v>10048</v>
      </c>
      <c r="T116" s="67">
        <f t="shared" si="428"/>
        <v>0</v>
      </c>
      <c r="U116" s="164">
        <f t="shared" si="385"/>
        <v>0</v>
      </c>
      <c r="V116" s="66">
        <f t="shared" si="386"/>
        <v>0</v>
      </c>
      <c r="W116" s="164">
        <f t="shared" si="387"/>
        <v>0</v>
      </c>
      <c r="X116" s="69">
        <f t="shared" ref="X116:Y116" si="429">IF(O116&gt;0,O116/K116,0)</f>
        <v>0</v>
      </c>
      <c r="Y116" s="69">
        <f t="shared" si="429"/>
        <v>1</v>
      </c>
      <c r="Z116" s="69">
        <f t="shared" si="5"/>
        <v>0</v>
      </c>
      <c r="AA116" s="155"/>
      <c r="AB116" s="159">
        <v>10048</v>
      </c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70">
        <f t="shared" si="402"/>
        <v>0</v>
      </c>
      <c r="BO116" s="65">
        <f t="shared" si="403"/>
        <v>0</v>
      </c>
      <c r="BP116" s="70">
        <f t="shared" si="404"/>
        <v>0</v>
      </c>
      <c r="BQ116" s="70">
        <f t="shared" si="405"/>
        <v>0</v>
      </c>
      <c r="BR116" s="70">
        <f t="shared" si="406"/>
        <v>0</v>
      </c>
      <c r="BS116" s="70">
        <f t="shared" si="407"/>
        <v>0</v>
      </c>
      <c r="BT116" s="70">
        <f t="shared" si="408"/>
        <v>0</v>
      </c>
      <c r="BU116" s="70">
        <f t="shared" si="409"/>
        <v>0</v>
      </c>
      <c r="BV116" s="70">
        <f t="shared" si="410"/>
        <v>0</v>
      </c>
      <c r="BW116" s="70">
        <f t="shared" si="411"/>
        <v>0</v>
      </c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07"/>
      <c r="B117" s="162" t="s">
        <v>348</v>
      </c>
      <c r="C117" s="57" t="s">
        <v>346</v>
      </c>
      <c r="D117" s="160" t="s">
        <v>349</v>
      </c>
      <c r="E117" s="59"/>
      <c r="F117" s="60"/>
      <c r="G117" s="60">
        <f t="shared" si="382"/>
        <v>0</v>
      </c>
      <c r="H117" s="163"/>
      <c r="I117" s="61">
        <f t="shared" si="377"/>
        <v>0</v>
      </c>
      <c r="J117" s="61">
        <f t="shared" si="378"/>
        <v>0</v>
      </c>
      <c r="K117" s="155"/>
      <c r="L117" s="156">
        <v>4512</v>
      </c>
      <c r="M117" s="156"/>
      <c r="N117" s="155"/>
      <c r="O117" s="164">
        <f t="shared" ref="O117:Q117" si="430">AA117+AD117+AG117+AJ117+AM117+AP117+AS117+AV117+AY117+BB117+BE117+BH117</f>
        <v>0</v>
      </c>
      <c r="P117" s="164">
        <f t="shared" si="430"/>
        <v>4512</v>
      </c>
      <c r="Q117" s="164">
        <f t="shared" si="430"/>
        <v>0</v>
      </c>
      <c r="R117" s="67">
        <f t="shared" ref="R117:T117" si="431">IF(BK117=0,SUM(AA117+AD117+AG117+AJ117+AM117+AP117+AS117+AV117+AY117+BB117+BE117+BH117),BK117)</f>
        <v>0</v>
      </c>
      <c r="S117" s="67">
        <f t="shared" si="431"/>
        <v>4512</v>
      </c>
      <c r="T117" s="67">
        <f t="shared" si="431"/>
        <v>0</v>
      </c>
      <c r="U117" s="164">
        <f t="shared" si="385"/>
        <v>0</v>
      </c>
      <c r="V117" s="66">
        <f t="shared" si="386"/>
        <v>0</v>
      </c>
      <c r="W117" s="164">
        <f t="shared" si="387"/>
        <v>0</v>
      </c>
      <c r="X117" s="69">
        <f t="shared" ref="X117:Y117" si="432">IF(O117&gt;0,O117/K117,0)</f>
        <v>0</v>
      </c>
      <c r="Y117" s="69">
        <f t="shared" si="432"/>
        <v>1</v>
      </c>
      <c r="Z117" s="69">
        <f t="shared" si="5"/>
        <v>0</v>
      </c>
      <c r="AA117" s="155"/>
      <c r="AB117" s="155"/>
      <c r="AC117" s="155"/>
      <c r="AD117" s="155"/>
      <c r="AE117" s="159">
        <v>4512</v>
      </c>
      <c r="AF117" s="155"/>
      <c r="AG117" s="155"/>
      <c r="AH117" s="155"/>
      <c r="AI117" s="155"/>
      <c r="AJ117" s="155"/>
      <c r="AK117" s="155"/>
      <c r="AL117" s="155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5"/>
      <c r="BN117" s="70">
        <f t="shared" si="402"/>
        <v>0</v>
      </c>
      <c r="BO117" s="65">
        <f t="shared" si="403"/>
        <v>0</v>
      </c>
      <c r="BP117" s="70">
        <f t="shared" si="404"/>
        <v>0</v>
      </c>
      <c r="BQ117" s="70">
        <f t="shared" si="405"/>
        <v>0</v>
      </c>
      <c r="BR117" s="70">
        <f t="shared" si="406"/>
        <v>0</v>
      </c>
      <c r="BS117" s="70">
        <f t="shared" si="407"/>
        <v>0</v>
      </c>
      <c r="BT117" s="70">
        <f t="shared" si="408"/>
        <v>0</v>
      </c>
      <c r="BU117" s="70">
        <f t="shared" si="409"/>
        <v>0</v>
      </c>
      <c r="BV117" s="70">
        <f t="shared" si="410"/>
        <v>0</v>
      </c>
      <c r="BW117" s="70">
        <f t="shared" si="411"/>
        <v>0</v>
      </c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107"/>
      <c r="B118" s="162" t="s">
        <v>350</v>
      </c>
      <c r="C118" s="57" t="s">
        <v>341</v>
      </c>
      <c r="D118" s="160" t="s">
        <v>351</v>
      </c>
      <c r="E118" s="59"/>
      <c r="F118" s="60"/>
      <c r="G118" s="60">
        <f t="shared" si="382"/>
        <v>0</v>
      </c>
      <c r="H118" s="163"/>
      <c r="I118" s="61">
        <f t="shared" si="377"/>
        <v>0</v>
      </c>
      <c r="J118" s="61">
        <f t="shared" si="378"/>
        <v>0</v>
      </c>
      <c r="K118" s="155"/>
      <c r="L118" s="156">
        <v>210853.11</v>
      </c>
      <c r="M118" s="156"/>
      <c r="N118" s="155"/>
      <c r="O118" s="164">
        <f t="shared" ref="O118:Q118" si="433">AA118+AD118+AG118+AJ118+AM118+AP118+AS118+AV118+AY118+BB118+BE118+BH118</f>
        <v>0</v>
      </c>
      <c r="P118" s="164">
        <f t="shared" si="433"/>
        <v>0</v>
      </c>
      <c r="Q118" s="164">
        <f t="shared" si="433"/>
        <v>0</v>
      </c>
      <c r="R118" s="67">
        <f t="shared" ref="R118:T118" si="434">IF(BK118=0,SUM(AA118+AD118+AG118+AJ118+AM118+AP118+AS118+AV118+AY118+BB118+BE118+BH118),BK118)</f>
        <v>0</v>
      </c>
      <c r="S118" s="67">
        <f t="shared" si="434"/>
        <v>0</v>
      </c>
      <c r="T118" s="67">
        <f t="shared" si="434"/>
        <v>0</v>
      </c>
      <c r="U118" s="164">
        <f t="shared" si="385"/>
        <v>0</v>
      </c>
      <c r="V118" s="66">
        <f t="shared" si="386"/>
        <v>210853.11</v>
      </c>
      <c r="W118" s="164">
        <f t="shared" si="387"/>
        <v>0</v>
      </c>
      <c r="X118" s="69">
        <f t="shared" ref="X118:Y118" si="435">IF(O118&gt;0,O118/K118,0)</f>
        <v>0</v>
      </c>
      <c r="Y118" s="69">
        <f t="shared" si="435"/>
        <v>0</v>
      </c>
      <c r="Z118" s="69">
        <f t="shared" si="5"/>
        <v>0</v>
      </c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  <c r="AO118" s="155"/>
      <c r="AP118" s="155"/>
      <c r="AQ118" s="155"/>
      <c r="AR118" s="155"/>
      <c r="AS118" s="155"/>
      <c r="AT118" s="155"/>
      <c r="AU118" s="155"/>
      <c r="AV118" s="155"/>
      <c r="AW118" s="155"/>
      <c r="AX118" s="155"/>
      <c r="AY118" s="155"/>
      <c r="AZ118" s="155"/>
      <c r="BA118" s="155"/>
      <c r="BB118" s="155"/>
      <c r="BC118" s="155"/>
      <c r="BD118" s="155"/>
      <c r="BE118" s="155"/>
      <c r="BF118" s="155"/>
      <c r="BG118" s="155"/>
      <c r="BH118" s="155"/>
      <c r="BI118" s="155"/>
      <c r="BJ118" s="155"/>
      <c r="BK118" s="155"/>
      <c r="BL118" s="155"/>
      <c r="BM118" s="155"/>
      <c r="BN118" s="70">
        <f t="shared" si="402"/>
        <v>0</v>
      </c>
      <c r="BO118" s="65">
        <f t="shared" si="403"/>
        <v>0</v>
      </c>
      <c r="BP118" s="70">
        <f t="shared" si="404"/>
        <v>0</v>
      </c>
      <c r="BQ118" s="70">
        <f t="shared" si="405"/>
        <v>0</v>
      </c>
      <c r="BR118" s="70">
        <f t="shared" si="406"/>
        <v>0</v>
      </c>
      <c r="BS118" s="70">
        <f t="shared" si="407"/>
        <v>0</v>
      </c>
      <c r="BT118" s="70">
        <f t="shared" si="408"/>
        <v>210853.11</v>
      </c>
      <c r="BU118" s="70">
        <f t="shared" si="409"/>
        <v>0</v>
      </c>
      <c r="BV118" s="70">
        <f t="shared" si="410"/>
        <v>0</v>
      </c>
      <c r="BW118" s="70">
        <f t="shared" si="411"/>
        <v>210853.11</v>
      </c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107"/>
      <c r="B119" s="162" t="s">
        <v>352</v>
      </c>
      <c r="C119" s="57" t="s">
        <v>341</v>
      </c>
      <c r="D119" s="160" t="s">
        <v>353</v>
      </c>
      <c r="E119" s="59"/>
      <c r="F119" s="60"/>
      <c r="G119" s="60">
        <f t="shared" si="382"/>
        <v>0</v>
      </c>
      <c r="H119" s="163"/>
      <c r="I119" s="61">
        <f t="shared" si="377"/>
        <v>0</v>
      </c>
      <c r="J119" s="61">
        <f t="shared" si="378"/>
        <v>0</v>
      </c>
      <c r="K119" s="155"/>
      <c r="L119" s="156">
        <v>15200</v>
      </c>
      <c r="M119" s="156"/>
      <c r="N119" s="155"/>
      <c r="O119" s="164">
        <f t="shared" ref="O119:Q119" si="436">AA119+AD119+AG119+AJ119+AM119+AP119+AS119+AV119+AY119+BB119+BE119+BH119</f>
        <v>0</v>
      </c>
      <c r="P119" s="164">
        <f t="shared" si="436"/>
        <v>0</v>
      </c>
      <c r="Q119" s="164">
        <f t="shared" si="436"/>
        <v>0</v>
      </c>
      <c r="R119" s="67">
        <f t="shared" ref="R119:T119" si="437">IF(BK119=0,SUM(AA119+AD119+AG119+AJ119+AM119+AP119+AS119+AV119+AY119+BB119+BE119+BH119),BK119)</f>
        <v>0</v>
      </c>
      <c r="S119" s="67">
        <f t="shared" si="437"/>
        <v>0</v>
      </c>
      <c r="T119" s="67">
        <f t="shared" si="437"/>
        <v>0</v>
      </c>
      <c r="U119" s="164">
        <f t="shared" si="385"/>
        <v>0</v>
      </c>
      <c r="V119" s="66">
        <f t="shared" si="386"/>
        <v>15200</v>
      </c>
      <c r="W119" s="164">
        <f t="shared" si="387"/>
        <v>0</v>
      </c>
      <c r="X119" s="69">
        <f t="shared" ref="X119:Y119" si="438">IF(O119&gt;0,O119/K119,0)</f>
        <v>0</v>
      </c>
      <c r="Y119" s="69">
        <f t="shared" si="438"/>
        <v>0</v>
      </c>
      <c r="Z119" s="69">
        <f t="shared" si="5"/>
        <v>0</v>
      </c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55"/>
      <c r="BN119" s="70">
        <f t="shared" si="402"/>
        <v>0</v>
      </c>
      <c r="BO119" s="65">
        <f t="shared" si="403"/>
        <v>0</v>
      </c>
      <c r="BP119" s="70">
        <f t="shared" si="404"/>
        <v>0</v>
      </c>
      <c r="BQ119" s="70">
        <f t="shared" si="405"/>
        <v>0</v>
      </c>
      <c r="BR119" s="70">
        <f t="shared" si="406"/>
        <v>0</v>
      </c>
      <c r="BS119" s="70">
        <f t="shared" si="407"/>
        <v>0</v>
      </c>
      <c r="BT119" s="70">
        <f t="shared" si="408"/>
        <v>15200</v>
      </c>
      <c r="BU119" s="70">
        <f t="shared" si="409"/>
        <v>0</v>
      </c>
      <c r="BV119" s="70">
        <f t="shared" si="410"/>
        <v>0</v>
      </c>
      <c r="BW119" s="70">
        <f t="shared" si="411"/>
        <v>15200</v>
      </c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137"/>
      <c r="B120" s="165" t="s">
        <v>354</v>
      </c>
      <c r="C120" s="57" t="s">
        <v>355</v>
      </c>
      <c r="D120" s="160" t="s">
        <v>356</v>
      </c>
      <c r="E120" s="59"/>
      <c r="F120" s="60"/>
      <c r="G120" s="60">
        <f t="shared" si="382"/>
        <v>0</v>
      </c>
      <c r="H120" s="163"/>
      <c r="I120" s="61">
        <f t="shared" si="377"/>
        <v>0</v>
      </c>
      <c r="J120" s="61">
        <f t="shared" si="378"/>
        <v>0</v>
      </c>
      <c r="K120" s="155"/>
      <c r="L120" s="156">
        <v>109523</v>
      </c>
      <c r="M120" s="156"/>
      <c r="N120" s="155"/>
      <c r="O120" s="164">
        <f t="shared" ref="O120:Q120" si="439">AA120+AD120+AG120+AJ120+AM120+AP120+AS120+AV120+AY120+BB120+BE120+BH120</f>
        <v>0</v>
      </c>
      <c r="P120" s="164">
        <f t="shared" si="439"/>
        <v>109523</v>
      </c>
      <c r="Q120" s="164">
        <f t="shared" si="439"/>
        <v>0</v>
      </c>
      <c r="R120" s="67">
        <f t="shared" ref="R120:T120" si="440">IF(BK120=0,SUM(AA120+AD120+AG120+AJ120+AM120+AP120+AS120+AV120+AY120+BB120+BE120+BH120),BK120)</f>
        <v>0</v>
      </c>
      <c r="S120" s="67">
        <f t="shared" si="440"/>
        <v>109523</v>
      </c>
      <c r="T120" s="67">
        <f t="shared" si="440"/>
        <v>0</v>
      </c>
      <c r="U120" s="164">
        <f t="shared" si="385"/>
        <v>0</v>
      </c>
      <c r="V120" s="66">
        <f t="shared" si="386"/>
        <v>0</v>
      </c>
      <c r="W120" s="164">
        <f t="shared" si="387"/>
        <v>0</v>
      </c>
      <c r="X120" s="69">
        <f t="shared" ref="X120:Y120" si="441">IF(O120&gt;0,O120/K120,0)</f>
        <v>0</v>
      </c>
      <c r="Y120" s="69">
        <f t="shared" si="441"/>
        <v>1</v>
      </c>
      <c r="Z120" s="69">
        <f t="shared" si="5"/>
        <v>0</v>
      </c>
      <c r="AA120" s="155"/>
      <c r="AB120" s="155"/>
      <c r="AC120" s="155"/>
      <c r="AD120" s="155"/>
      <c r="AE120" s="155"/>
      <c r="AF120" s="155"/>
      <c r="AG120" s="155"/>
      <c r="AH120" s="159">
        <v>109523</v>
      </c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5"/>
      <c r="BN120" s="70">
        <f t="shared" si="402"/>
        <v>0</v>
      </c>
      <c r="BO120" s="65">
        <f t="shared" si="403"/>
        <v>0</v>
      </c>
      <c r="BP120" s="70">
        <f t="shared" si="404"/>
        <v>0</v>
      </c>
      <c r="BQ120" s="70">
        <f t="shared" si="405"/>
        <v>0</v>
      </c>
      <c r="BR120" s="70">
        <f t="shared" si="406"/>
        <v>0</v>
      </c>
      <c r="BS120" s="70">
        <f t="shared" si="407"/>
        <v>0</v>
      </c>
      <c r="BT120" s="70">
        <f t="shared" si="408"/>
        <v>0</v>
      </c>
      <c r="BU120" s="70">
        <f t="shared" si="409"/>
        <v>0</v>
      </c>
      <c r="BV120" s="70">
        <f t="shared" si="410"/>
        <v>0</v>
      </c>
      <c r="BW120" s="70">
        <f t="shared" si="411"/>
        <v>0</v>
      </c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104" t="s">
        <v>357</v>
      </c>
      <c r="B121" s="162" t="s">
        <v>358</v>
      </c>
      <c r="C121" s="57" t="s">
        <v>355</v>
      </c>
      <c r="D121" s="166" t="s">
        <v>359</v>
      </c>
      <c r="E121" s="59"/>
      <c r="F121" s="60"/>
      <c r="G121" s="60">
        <f t="shared" si="382"/>
        <v>0</v>
      </c>
      <c r="H121" s="163"/>
      <c r="I121" s="61">
        <f t="shared" si="377"/>
        <v>0</v>
      </c>
      <c r="J121" s="61">
        <f t="shared" si="378"/>
        <v>0</v>
      </c>
      <c r="K121" s="159">
        <v>44500</v>
      </c>
      <c r="L121" s="156">
        <v>31797</v>
      </c>
      <c r="M121" s="167">
        <v>648.74</v>
      </c>
      <c r="N121" s="155"/>
      <c r="O121" s="164">
        <f t="shared" ref="O121:Q121" si="442">AA121+AD121+AG121+AJ121+AM121+AP121+AS121+AV121+AY121+BB121+BE121+BH121</f>
        <v>0</v>
      </c>
      <c r="P121" s="164">
        <f t="shared" si="442"/>
        <v>31148.26</v>
      </c>
      <c r="Q121" s="164">
        <f t="shared" si="442"/>
        <v>0</v>
      </c>
      <c r="R121" s="67">
        <f t="shared" ref="R121:T121" si="443">IF(BK121=0,SUM(AA121+AD121+AG121+AJ121+AM121+AP121+AS121+AV121+AY121+BB121+BE121+BH121),BK121)</f>
        <v>0</v>
      </c>
      <c r="S121" s="67">
        <f t="shared" si="443"/>
        <v>31148.26</v>
      </c>
      <c r="T121" s="67">
        <f t="shared" si="443"/>
        <v>0</v>
      </c>
      <c r="U121" s="168">
        <f t="shared" si="385"/>
        <v>44500</v>
      </c>
      <c r="V121" s="66">
        <f t="shared" si="386"/>
        <v>1.5916157281026244E-12</v>
      </c>
      <c r="W121" s="164">
        <f t="shared" si="387"/>
        <v>0</v>
      </c>
      <c r="X121" s="69">
        <f t="shared" ref="X121:Y121" si="444">IF(O121&gt;0,O121/K121,0)</f>
        <v>0</v>
      </c>
      <c r="Y121" s="69">
        <f t="shared" si="444"/>
        <v>0.97959744629996537</v>
      </c>
      <c r="Z121" s="69">
        <f t="shared" si="5"/>
        <v>0</v>
      </c>
      <c r="AA121" s="155"/>
      <c r="AB121" s="155"/>
      <c r="AC121" s="155"/>
      <c r="AD121" s="155"/>
      <c r="AE121" s="155"/>
      <c r="AF121" s="155"/>
      <c r="AG121" s="155"/>
      <c r="AH121" s="159">
        <v>31148.26</v>
      </c>
      <c r="AI121" s="159"/>
      <c r="AJ121" s="155"/>
      <c r="AK121" s="155"/>
      <c r="AL121" s="155"/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55"/>
      <c r="AZ121" s="155"/>
      <c r="BA121" s="155"/>
      <c r="BB121" s="155"/>
      <c r="BC121" s="155"/>
      <c r="BD121" s="155"/>
      <c r="BE121" s="155"/>
      <c r="BF121" s="155"/>
      <c r="BG121" s="155"/>
      <c r="BH121" s="155"/>
      <c r="BI121" s="155"/>
      <c r="BJ121" s="155"/>
      <c r="BK121" s="155"/>
      <c r="BL121" s="155"/>
      <c r="BM121" s="155"/>
      <c r="BN121" s="70">
        <f t="shared" si="402"/>
        <v>0</v>
      </c>
      <c r="BO121" s="65">
        <f t="shared" si="403"/>
        <v>0</v>
      </c>
      <c r="BP121" s="70">
        <f t="shared" si="404"/>
        <v>0</v>
      </c>
      <c r="BQ121" s="70">
        <f t="shared" si="405"/>
        <v>44500</v>
      </c>
      <c r="BR121" s="70">
        <f t="shared" si="406"/>
        <v>0</v>
      </c>
      <c r="BS121" s="70">
        <f t="shared" si="407"/>
        <v>44500</v>
      </c>
      <c r="BT121" s="70">
        <f t="shared" si="408"/>
        <v>1.5916157281026244E-12</v>
      </c>
      <c r="BU121" s="70">
        <f t="shared" si="409"/>
        <v>0</v>
      </c>
      <c r="BV121" s="70">
        <f t="shared" si="410"/>
        <v>44500</v>
      </c>
      <c r="BW121" s="70">
        <f t="shared" si="411"/>
        <v>1.5916157281026244E-12</v>
      </c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107"/>
      <c r="B122" s="162" t="s">
        <v>360</v>
      </c>
      <c r="C122" s="57" t="s">
        <v>355</v>
      </c>
      <c r="D122" s="160" t="s">
        <v>361</v>
      </c>
      <c r="E122" s="59"/>
      <c r="F122" s="60"/>
      <c r="G122" s="60">
        <f t="shared" si="382"/>
        <v>0</v>
      </c>
      <c r="H122" s="163"/>
      <c r="I122" s="61">
        <f t="shared" si="377"/>
        <v>0</v>
      </c>
      <c r="J122" s="61">
        <f t="shared" si="378"/>
        <v>0</v>
      </c>
      <c r="K122" s="155"/>
      <c r="L122" s="156">
        <v>137880</v>
      </c>
      <c r="M122" s="156"/>
      <c r="N122" s="155"/>
      <c r="O122" s="164">
        <f t="shared" ref="O122:Q122" si="445">AA122+AD122+AG122+AJ122+AM122+AP122+AS122+AV122+AY122+BB122+BE122+BH122</f>
        <v>0</v>
      </c>
      <c r="P122" s="164">
        <f t="shared" si="445"/>
        <v>0</v>
      </c>
      <c r="Q122" s="164">
        <f t="shared" si="445"/>
        <v>0</v>
      </c>
      <c r="R122" s="67">
        <f t="shared" ref="R122:T122" si="446">IF(BK122=0,SUM(AA122+AD122+AG122+AJ122+AM122+AP122+AS122+AV122+AY122+BB122+BE122+BH122),BK122)</f>
        <v>0</v>
      </c>
      <c r="S122" s="67">
        <f t="shared" si="446"/>
        <v>0</v>
      </c>
      <c r="T122" s="67">
        <f t="shared" si="446"/>
        <v>0</v>
      </c>
      <c r="U122" s="164">
        <f t="shared" si="385"/>
        <v>0</v>
      </c>
      <c r="V122" s="66">
        <f t="shared" si="386"/>
        <v>137880</v>
      </c>
      <c r="W122" s="164">
        <f t="shared" si="387"/>
        <v>0</v>
      </c>
      <c r="X122" s="69">
        <f t="shared" ref="X122:Y122" si="447">IF(O122&gt;0,O122/K122,0)</f>
        <v>0</v>
      </c>
      <c r="Y122" s="69">
        <f t="shared" si="447"/>
        <v>0</v>
      </c>
      <c r="Z122" s="69">
        <f t="shared" si="5"/>
        <v>0</v>
      </c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70">
        <f t="shared" si="402"/>
        <v>0</v>
      </c>
      <c r="BO122" s="65">
        <f t="shared" si="403"/>
        <v>0</v>
      </c>
      <c r="BP122" s="70">
        <f t="shared" si="404"/>
        <v>0</v>
      </c>
      <c r="BQ122" s="70">
        <f t="shared" si="405"/>
        <v>0</v>
      </c>
      <c r="BR122" s="70">
        <f t="shared" si="406"/>
        <v>0</v>
      </c>
      <c r="BS122" s="70">
        <f t="shared" si="407"/>
        <v>0</v>
      </c>
      <c r="BT122" s="70">
        <f t="shared" si="408"/>
        <v>137880</v>
      </c>
      <c r="BU122" s="70">
        <f t="shared" si="409"/>
        <v>0</v>
      </c>
      <c r="BV122" s="70">
        <f t="shared" si="410"/>
        <v>0</v>
      </c>
      <c r="BW122" s="70">
        <f t="shared" si="411"/>
        <v>137880</v>
      </c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107"/>
      <c r="B123" s="162" t="s">
        <v>362</v>
      </c>
      <c r="C123" s="57" t="s">
        <v>355</v>
      </c>
      <c r="D123" s="160" t="s">
        <v>363</v>
      </c>
      <c r="E123" s="59"/>
      <c r="F123" s="60"/>
      <c r="G123" s="60">
        <f t="shared" si="382"/>
        <v>0</v>
      </c>
      <c r="H123" s="163"/>
      <c r="I123" s="61">
        <f t="shared" si="377"/>
        <v>0</v>
      </c>
      <c r="J123" s="61">
        <f t="shared" si="378"/>
        <v>0</v>
      </c>
      <c r="K123" s="155"/>
      <c r="L123" s="156">
        <v>249850</v>
      </c>
      <c r="M123" s="156"/>
      <c r="N123" s="155"/>
      <c r="O123" s="164">
        <f t="shared" ref="O123:Q123" si="448">AA123+AD123+AG123+AJ123+AM123+AP123+AS123+AV123+AY123+BB123+BE123+BH123</f>
        <v>0</v>
      </c>
      <c r="P123" s="164">
        <f t="shared" si="448"/>
        <v>249850</v>
      </c>
      <c r="Q123" s="164">
        <f t="shared" si="448"/>
        <v>0</v>
      </c>
      <c r="R123" s="67">
        <f t="shared" ref="R123:T123" si="449">IF(BK123=0,SUM(AA123+AD123+AG123+AJ123+AM123+AP123+AS123+AV123+AY123+BB123+BE123+BH123),BK123)</f>
        <v>0</v>
      </c>
      <c r="S123" s="67">
        <f t="shared" si="449"/>
        <v>249850</v>
      </c>
      <c r="T123" s="67">
        <f t="shared" si="449"/>
        <v>0</v>
      </c>
      <c r="U123" s="164">
        <f t="shared" si="385"/>
        <v>0</v>
      </c>
      <c r="V123" s="66">
        <f t="shared" si="386"/>
        <v>0</v>
      </c>
      <c r="W123" s="164">
        <f t="shared" si="387"/>
        <v>0</v>
      </c>
      <c r="X123" s="69">
        <f t="shared" ref="X123:Y123" si="450">IF(O123&gt;0,O123/K123,0)</f>
        <v>0</v>
      </c>
      <c r="Y123" s="69">
        <f t="shared" si="450"/>
        <v>1</v>
      </c>
      <c r="Z123" s="69">
        <f t="shared" si="5"/>
        <v>0</v>
      </c>
      <c r="AA123" s="155"/>
      <c r="AB123" s="155"/>
      <c r="AC123" s="155"/>
      <c r="AD123" s="155"/>
      <c r="AE123" s="155"/>
      <c r="AF123" s="155"/>
      <c r="AG123" s="155"/>
      <c r="AH123" s="159">
        <v>249850</v>
      </c>
      <c r="AI123" s="159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70">
        <f t="shared" si="402"/>
        <v>0</v>
      </c>
      <c r="BO123" s="65">
        <f t="shared" si="403"/>
        <v>0</v>
      </c>
      <c r="BP123" s="70">
        <f t="shared" si="404"/>
        <v>0</v>
      </c>
      <c r="BQ123" s="70">
        <f t="shared" si="405"/>
        <v>0</v>
      </c>
      <c r="BR123" s="70">
        <f t="shared" si="406"/>
        <v>0</v>
      </c>
      <c r="BS123" s="70">
        <f t="shared" si="407"/>
        <v>0</v>
      </c>
      <c r="BT123" s="70">
        <f t="shared" si="408"/>
        <v>0</v>
      </c>
      <c r="BU123" s="70">
        <f t="shared" si="409"/>
        <v>0</v>
      </c>
      <c r="BV123" s="70">
        <f t="shared" si="410"/>
        <v>0</v>
      </c>
      <c r="BW123" s="70">
        <f t="shared" si="411"/>
        <v>0</v>
      </c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69"/>
      <c r="B124" s="165" t="s">
        <v>364</v>
      </c>
      <c r="C124" s="57" t="s">
        <v>355</v>
      </c>
      <c r="D124" s="166" t="s">
        <v>365</v>
      </c>
      <c r="E124" s="59"/>
      <c r="F124" s="60"/>
      <c r="G124" s="60">
        <f t="shared" si="382"/>
        <v>0</v>
      </c>
      <c r="H124" s="163"/>
      <c r="I124" s="61">
        <f t="shared" si="377"/>
        <v>0</v>
      </c>
      <c r="J124" s="61">
        <f t="shared" si="378"/>
        <v>0</v>
      </c>
      <c r="K124" s="155"/>
      <c r="L124" s="156">
        <v>87600</v>
      </c>
      <c r="M124" s="156"/>
      <c r="N124" s="155"/>
      <c r="O124" s="164">
        <f t="shared" ref="O124:Q124" si="451">AA124+AD124+AG124+AJ124+AM124+AP124+AS124+AV124+AY124+BB124+BE124+BH124</f>
        <v>0</v>
      </c>
      <c r="P124" s="164">
        <f t="shared" si="451"/>
        <v>87600</v>
      </c>
      <c r="Q124" s="164">
        <f t="shared" si="451"/>
        <v>0</v>
      </c>
      <c r="R124" s="67">
        <f t="shared" ref="R124:T124" si="452">IF(BK124=0,SUM(AA124+AD124+AG124+AJ124+AM124+AP124+AS124+AV124+AY124+BB124+BE124+BH124),BK124)</f>
        <v>0</v>
      </c>
      <c r="S124" s="67">
        <f t="shared" si="452"/>
        <v>87600</v>
      </c>
      <c r="T124" s="67">
        <f t="shared" si="452"/>
        <v>0</v>
      </c>
      <c r="U124" s="164">
        <f t="shared" si="385"/>
        <v>0</v>
      </c>
      <c r="V124" s="66">
        <f t="shared" si="386"/>
        <v>0</v>
      </c>
      <c r="W124" s="164">
        <f t="shared" si="387"/>
        <v>0</v>
      </c>
      <c r="X124" s="69">
        <f t="shared" ref="X124:Y124" si="453">IF(O124&gt;0,O124/K124,0)</f>
        <v>0</v>
      </c>
      <c r="Y124" s="69">
        <f t="shared" si="453"/>
        <v>1</v>
      </c>
      <c r="Z124" s="69">
        <f t="shared" si="5"/>
        <v>0</v>
      </c>
      <c r="AA124" s="155"/>
      <c r="AB124" s="159">
        <v>87600</v>
      </c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70">
        <f t="shared" si="402"/>
        <v>0</v>
      </c>
      <c r="BO124" s="65">
        <f t="shared" si="403"/>
        <v>0</v>
      </c>
      <c r="BP124" s="70">
        <f t="shared" si="404"/>
        <v>0</v>
      </c>
      <c r="BQ124" s="70">
        <f t="shared" si="405"/>
        <v>0</v>
      </c>
      <c r="BR124" s="70">
        <f t="shared" si="406"/>
        <v>0</v>
      </c>
      <c r="BS124" s="70">
        <f t="shared" si="407"/>
        <v>0</v>
      </c>
      <c r="BT124" s="70">
        <f t="shared" si="408"/>
        <v>0</v>
      </c>
      <c r="BU124" s="70">
        <f t="shared" si="409"/>
        <v>0</v>
      </c>
      <c r="BV124" s="70">
        <f t="shared" si="410"/>
        <v>0</v>
      </c>
      <c r="BW124" s="70">
        <f t="shared" si="411"/>
        <v>0</v>
      </c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104" t="s">
        <v>366</v>
      </c>
      <c r="B125" s="165"/>
      <c r="C125" s="96" t="s">
        <v>367</v>
      </c>
      <c r="D125" s="158" t="s">
        <v>368</v>
      </c>
      <c r="E125" s="59"/>
      <c r="F125" s="60"/>
      <c r="G125" s="60">
        <f t="shared" si="382"/>
        <v>0</v>
      </c>
      <c r="H125" s="163"/>
      <c r="I125" s="61">
        <f t="shared" si="377"/>
        <v>0</v>
      </c>
      <c r="J125" s="61">
        <f t="shared" si="378"/>
        <v>0</v>
      </c>
      <c r="K125" s="170">
        <v>5000</v>
      </c>
      <c r="L125" s="171"/>
      <c r="M125" s="171"/>
      <c r="N125" s="172"/>
      <c r="O125" s="164">
        <f t="shared" ref="O125:Q125" si="454">AA125+AD125+AG125+AJ125+AM125+AP125+AS125+AV125+AY125+BB125+BE125+BH125</f>
        <v>0</v>
      </c>
      <c r="P125" s="164">
        <f t="shared" si="454"/>
        <v>0</v>
      </c>
      <c r="Q125" s="164">
        <f t="shared" si="454"/>
        <v>0</v>
      </c>
      <c r="R125" s="67">
        <f t="shared" ref="R125:T125" si="455">IF(BK125=0,SUM(AA125+AD125+AG125+AJ125+AM125+AP125+AS125+AV125+AY125+BB125+BE125+BH125),BK125)</f>
        <v>0</v>
      </c>
      <c r="S125" s="67">
        <f t="shared" si="455"/>
        <v>0</v>
      </c>
      <c r="T125" s="67">
        <f t="shared" si="455"/>
        <v>0</v>
      </c>
      <c r="U125" s="168">
        <f t="shared" si="385"/>
        <v>5000</v>
      </c>
      <c r="V125" s="66">
        <f t="shared" si="386"/>
        <v>0</v>
      </c>
      <c r="W125" s="164">
        <f t="shared" si="387"/>
        <v>0</v>
      </c>
      <c r="X125" s="69">
        <f t="shared" ref="X125:Y125" si="456">IF(O125&gt;0,O125/K125,0)</f>
        <v>0</v>
      </c>
      <c r="Y125" s="69">
        <f t="shared" si="456"/>
        <v>0</v>
      </c>
      <c r="Z125" s="69">
        <f t="shared" si="5"/>
        <v>0</v>
      </c>
      <c r="AA125" s="171"/>
      <c r="AB125" s="171"/>
      <c r="AC125" s="171"/>
      <c r="AD125" s="171"/>
      <c r="AE125" s="173"/>
      <c r="AF125" s="171"/>
      <c r="AG125" s="171"/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  <c r="AS125" s="171"/>
      <c r="AT125" s="171"/>
      <c r="AU125" s="171"/>
      <c r="AV125" s="171"/>
      <c r="AW125" s="171"/>
      <c r="AX125" s="171"/>
      <c r="AY125" s="171"/>
      <c r="AZ125" s="171"/>
      <c r="BA125" s="171"/>
      <c r="BB125" s="171"/>
      <c r="BC125" s="171"/>
      <c r="BD125" s="171"/>
      <c r="BE125" s="171"/>
      <c r="BF125" s="171"/>
      <c r="BG125" s="171"/>
      <c r="BH125" s="174"/>
      <c r="BI125" s="171"/>
      <c r="BJ125" s="171"/>
      <c r="BK125" s="174"/>
      <c r="BL125" s="171"/>
      <c r="BM125" s="171"/>
      <c r="BN125" s="70">
        <f t="shared" si="402"/>
        <v>0</v>
      </c>
      <c r="BO125" s="65">
        <f t="shared" si="403"/>
        <v>0</v>
      </c>
      <c r="BP125" s="70">
        <f t="shared" si="404"/>
        <v>0</v>
      </c>
      <c r="BQ125" s="70">
        <f t="shared" si="405"/>
        <v>5000</v>
      </c>
      <c r="BR125" s="70">
        <f t="shared" si="406"/>
        <v>0</v>
      </c>
      <c r="BS125" s="70">
        <f t="shared" si="407"/>
        <v>5000</v>
      </c>
      <c r="BT125" s="70">
        <f t="shared" si="408"/>
        <v>0</v>
      </c>
      <c r="BU125" s="70">
        <f t="shared" si="409"/>
        <v>0</v>
      </c>
      <c r="BV125" s="70">
        <f t="shared" si="410"/>
        <v>5000</v>
      </c>
      <c r="BW125" s="70">
        <f t="shared" si="411"/>
        <v>0</v>
      </c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104"/>
      <c r="B126" s="162" t="s">
        <v>369</v>
      </c>
      <c r="C126" s="57" t="s">
        <v>370</v>
      </c>
      <c r="D126" s="160" t="s">
        <v>371</v>
      </c>
      <c r="E126" s="59"/>
      <c r="F126" s="60"/>
      <c r="G126" s="60">
        <f t="shared" si="382"/>
        <v>0</v>
      </c>
      <c r="H126" s="163"/>
      <c r="I126" s="61">
        <f t="shared" si="377"/>
        <v>0</v>
      </c>
      <c r="J126" s="61">
        <f t="shared" si="378"/>
        <v>0</v>
      </c>
      <c r="K126" s="170"/>
      <c r="L126" s="171">
        <v>20776.23</v>
      </c>
      <c r="M126" s="171"/>
      <c r="N126" s="172"/>
      <c r="O126" s="164">
        <f t="shared" ref="O126:Q126" si="457">AA126+AD126+AG126+AJ126+AM126+AP126+AS126+AV126+AY126+BB126+BE126+BH126</f>
        <v>0</v>
      </c>
      <c r="P126" s="164">
        <f t="shared" si="457"/>
        <v>20776.23</v>
      </c>
      <c r="Q126" s="164">
        <f t="shared" si="457"/>
        <v>0</v>
      </c>
      <c r="R126" s="67">
        <f t="shared" ref="R126:T126" si="458">IF(BK126=0,SUM(AA126+AD126+AG126+AJ126+AM126+AP126+AS126+AV126+AY126+BB126+BE126+BH126),BK126)</f>
        <v>0</v>
      </c>
      <c r="S126" s="67">
        <f t="shared" si="458"/>
        <v>20776.23</v>
      </c>
      <c r="T126" s="67">
        <f t="shared" si="458"/>
        <v>0</v>
      </c>
      <c r="U126" s="164">
        <f t="shared" si="385"/>
        <v>0</v>
      </c>
      <c r="V126" s="66">
        <f t="shared" si="386"/>
        <v>0</v>
      </c>
      <c r="W126" s="164">
        <f t="shared" si="387"/>
        <v>0</v>
      </c>
      <c r="X126" s="69">
        <f t="shared" ref="X126:Y126" si="459">IF(O126&gt;0,O126/K126,0)</f>
        <v>0</v>
      </c>
      <c r="Y126" s="69">
        <f t="shared" si="459"/>
        <v>1</v>
      </c>
      <c r="Z126" s="69">
        <f t="shared" si="5"/>
        <v>0</v>
      </c>
      <c r="AA126" s="171"/>
      <c r="AB126" s="171"/>
      <c r="AC126" s="171"/>
      <c r="AD126" s="171"/>
      <c r="AE126" s="173">
        <v>20776.23</v>
      </c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1"/>
      <c r="AT126" s="171"/>
      <c r="AU126" s="171"/>
      <c r="AV126" s="171"/>
      <c r="AW126" s="171"/>
      <c r="AX126" s="171"/>
      <c r="AY126" s="171"/>
      <c r="AZ126" s="171"/>
      <c r="BA126" s="171"/>
      <c r="BB126" s="171"/>
      <c r="BC126" s="171"/>
      <c r="BD126" s="171"/>
      <c r="BE126" s="171"/>
      <c r="BF126" s="171"/>
      <c r="BG126" s="171"/>
      <c r="BH126" s="174"/>
      <c r="BI126" s="171"/>
      <c r="BJ126" s="171"/>
      <c r="BK126" s="174"/>
      <c r="BL126" s="171"/>
      <c r="BM126" s="171"/>
      <c r="BN126" s="70">
        <f t="shared" si="402"/>
        <v>0</v>
      </c>
      <c r="BO126" s="65">
        <f t="shared" si="403"/>
        <v>0</v>
      </c>
      <c r="BP126" s="70">
        <f t="shared" si="404"/>
        <v>0</v>
      </c>
      <c r="BQ126" s="70">
        <f t="shared" si="405"/>
        <v>0</v>
      </c>
      <c r="BR126" s="70">
        <f t="shared" si="406"/>
        <v>0</v>
      </c>
      <c r="BS126" s="70">
        <f t="shared" si="407"/>
        <v>0</v>
      </c>
      <c r="BT126" s="70">
        <f t="shared" si="408"/>
        <v>0</v>
      </c>
      <c r="BU126" s="70">
        <f t="shared" si="409"/>
        <v>0</v>
      </c>
      <c r="BV126" s="70">
        <f t="shared" si="410"/>
        <v>0</v>
      </c>
      <c r="BW126" s="70">
        <f t="shared" si="411"/>
        <v>0</v>
      </c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175"/>
      <c r="B127" s="154"/>
      <c r="C127" s="176"/>
      <c r="D127" s="160" t="s">
        <v>372</v>
      </c>
      <c r="E127" s="59"/>
      <c r="F127" s="60"/>
      <c r="G127" s="60">
        <f t="shared" si="382"/>
        <v>0</v>
      </c>
      <c r="H127" s="177"/>
      <c r="I127" s="61">
        <f t="shared" si="377"/>
        <v>0</v>
      </c>
      <c r="J127" s="61">
        <f t="shared" si="378"/>
        <v>0</v>
      </c>
      <c r="K127" s="172"/>
      <c r="L127" s="171"/>
      <c r="M127" s="171"/>
      <c r="N127" s="172"/>
      <c r="O127" s="164">
        <f t="shared" ref="O127:Q127" si="460">AA127+AD127+AG127+AJ127+AM127+AP127+AS127+AV127+AY127+BB127+BE127+BH127</f>
        <v>0</v>
      </c>
      <c r="P127" s="164">
        <f t="shared" si="460"/>
        <v>0</v>
      </c>
      <c r="Q127" s="164">
        <f t="shared" si="460"/>
        <v>0</v>
      </c>
      <c r="R127" s="67">
        <f t="shared" ref="R127:T127" si="461">IF(BK127=0,SUM(AA127+AD127+AG127+AJ127+AM127+AP127+AS127+AV127+AY127+BB127+BE127+BH127),BK127)</f>
        <v>0</v>
      </c>
      <c r="S127" s="67">
        <f t="shared" si="461"/>
        <v>0</v>
      </c>
      <c r="T127" s="67">
        <f t="shared" si="461"/>
        <v>0</v>
      </c>
      <c r="U127" s="164">
        <f t="shared" si="385"/>
        <v>0</v>
      </c>
      <c r="V127" s="66">
        <f t="shared" si="386"/>
        <v>0</v>
      </c>
      <c r="W127" s="164">
        <f t="shared" si="387"/>
        <v>0</v>
      </c>
      <c r="X127" s="69">
        <f t="shared" ref="X127:Y127" si="462">IF(O127&gt;0,O127/K127,0)</f>
        <v>0</v>
      </c>
      <c r="Y127" s="69">
        <f t="shared" si="462"/>
        <v>0</v>
      </c>
      <c r="Z127" s="69">
        <f t="shared" si="5"/>
        <v>0</v>
      </c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1"/>
      <c r="AT127" s="171"/>
      <c r="AU127" s="171"/>
      <c r="AV127" s="171"/>
      <c r="AW127" s="171"/>
      <c r="AX127" s="171"/>
      <c r="AY127" s="171"/>
      <c r="AZ127" s="171"/>
      <c r="BA127" s="171"/>
      <c r="BB127" s="171"/>
      <c r="BC127" s="171"/>
      <c r="BD127" s="171"/>
      <c r="BE127" s="171"/>
      <c r="BF127" s="171"/>
      <c r="BG127" s="171"/>
      <c r="BH127" s="174"/>
      <c r="BI127" s="171"/>
      <c r="BJ127" s="171"/>
      <c r="BK127" s="174"/>
      <c r="BL127" s="171"/>
      <c r="BM127" s="171"/>
      <c r="BN127" s="70">
        <f t="shared" si="402"/>
        <v>0</v>
      </c>
      <c r="BO127" s="65">
        <f t="shared" si="403"/>
        <v>0</v>
      </c>
      <c r="BP127" s="70">
        <f t="shared" si="404"/>
        <v>0</v>
      </c>
      <c r="BQ127" s="70">
        <f t="shared" si="405"/>
        <v>0</v>
      </c>
      <c r="BR127" s="70">
        <f t="shared" si="406"/>
        <v>0</v>
      </c>
      <c r="BS127" s="70">
        <f t="shared" si="407"/>
        <v>0</v>
      </c>
      <c r="BT127" s="70">
        <f t="shared" si="408"/>
        <v>0</v>
      </c>
      <c r="BU127" s="70">
        <f t="shared" si="409"/>
        <v>0</v>
      </c>
      <c r="BV127" s="70">
        <f t="shared" si="410"/>
        <v>0</v>
      </c>
      <c r="BW127" s="70">
        <f t="shared" si="411"/>
        <v>0</v>
      </c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>
      <c r="A128" s="153"/>
      <c r="B128" s="154"/>
      <c r="C128" s="176"/>
      <c r="D128" s="160"/>
      <c r="E128" s="59"/>
      <c r="F128" s="60"/>
      <c r="G128" s="60">
        <f t="shared" si="382"/>
        <v>0</v>
      </c>
      <c r="H128" s="177"/>
      <c r="I128" s="61">
        <f t="shared" si="377"/>
        <v>0</v>
      </c>
      <c r="J128" s="61">
        <f t="shared" si="378"/>
        <v>0</v>
      </c>
      <c r="K128" s="172"/>
      <c r="L128" s="171"/>
      <c r="M128" s="171"/>
      <c r="N128" s="172"/>
      <c r="O128" s="164">
        <f t="shared" ref="O128:Q128" si="463">AA128+AD128+AG128+AJ128+AM128+AP128+AS128+AV128+AY128+BB128+BE128+BH128</f>
        <v>0</v>
      </c>
      <c r="P128" s="164">
        <f t="shared" si="463"/>
        <v>0</v>
      </c>
      <c r="Q128" s="164">
        <f t="shared" si="463"/>
        <v>0</v>
      </c>
      <c r="R128" s="67">
        <f t="shared" ref="R128:T128" si="464">IF(BK128=0,SUM(AA128+AD128+AG128+AJ128+AM128+AP128+AS128+AV128+AY128+BB128+BE128+BH128),BK128)</f>
        <v>0</v>
      </c>
      <c r="S128" s="67">
        <f t="shared" si="464"/>
        <v>0</v>
      </c>
      <c r="T128" s="67">
        <f t="shared" si="464"/>
        <v>0</v>
      </c>
      <c r="U128" s="164">
        <f t="shared" si="385"/>
        <v>0</v>
      </c>
      <c r="V128" s="66">
        <f t="shared" si="386"/>
        <v>0</v>
      </c>
      <c r="W128" s="164">
        <f t="shared" si="387"/>
        <v>0</v>
      </c>
      <c r="X128" s="69">
        <f t="shared" ref="X128:Y128" si="465">IF(O128&gt;0,O128/K128,0)</f>
        <v>0</v>
      </c>
      <c r="Y128" s="69">
        <f t="shared" si="465"/>
        <v>0</v>
      </c>
      <c r="Z128" s="69">
        <f t="shared" si="5"/>
        <v>0</v>
      </c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1"/>
      <c r="AT128" s="171"/>
      <c r="AU128" s="171"/>
      <c r="AV128" s="171"/>
      <c r="AW128" s="171"/>
      <c r="AX128" s="171"/>
      <c r="AY128" s="171"/>
      <c r="AZ128" s="171"/>
      <c r="BA128" s="171"/>
      <c r="BB128" s="171"/>
      <c r="BC128" s="171"/>
      <c r="BD128" s="171"/>
      <c r="BE128" s="171"/>
      <c r="BF128" s="171"/>
      <c r="BG128" s="171"/>
      <c r="BH128" s="174"/>
      <c r="BI128" s="171"/>
      <c r="BJ128" s="171"/>
      <c r="BK128" s="174"/>
      <c r="BL128" s="171"/>
      <c r="BM128" s="171"/>
      <c r="BN128" s="70">
        <f t="shared" si="402"/>
        <v>0</v>
      </c>
      <c r="BO128" s="65">
        <f t="shared" si="403"/>
        <v>0</v>
      </c>
      <c r="BP128" s="70">
        <f t="shared" si="404"/>
        <v>0</v>
      </c>
      <c r="BQ128" s="70">
        <f t="shared" si="405"/>
        <v>0</v>
      </c>
      <c r="BR128" s="70">
        <f t="shared" si="406"/>
        <v>0</v>
      </c>
      <c r="BS128" s="70">
        <f t="shared" si="407"/>
        <v>0</v>
      </c>
      <c r="BT128" s="70">
        <f t="shared" si="408"/>
        <v>0</v>
      </c>
      <c r="BU128" s="70">
        <f t="shared" si="409"/>
        <v>0</v>
      </c>
      <c r="BV128" s="70">
        <f t="shared" si="410"/>
        <v>0</v>
      </c>
      <c r="BW128" s="70">
        <f t="shared" si="411"/>
        <v>0</v>
      </c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>
      <c r="A129" s="142"/>
      <c r="B129" s="143"/>
      <c r="C129" s="144"/>
      <c r="D129" s="145" t="s">
        <v>373</v>
      </c>
      <c r="E129" s="146">
        <f>E130</f>
        <v>46288.65</v>
      </c>
      <c r="F129" s="147">
        <v>0</v>
      </c>
      <c r="G129" s="147">
        <f t="shared" si="382"/>
        <v>46288.65</v>
      </c>
      <c r="H129" s="147">
        <f>H130</f>
        <v>0</v>
      </c>
      <c r="I129" s="178">
        <f t="shared" si="377"/>
        <v>0</v>
      </c>
      <c r="J129" s="178">
        <f t="shared" si="378"/>
        <v>0</v>
      </c>
      <c r="K129" s="146">
        <f t="shared" ref="K129:N129" si="466">K130</f>
        <v>0</v>
      </c>
      <c r="L129" s="146">
        <f t="shared" si="466"/>
        <v>0</v>
      </c>
      <c r="M129" s="179">
        <f t="shared" si="466"/>
        <v>0</v>
      </c>
      <c r="N129" s="146">
        <f t="shared" si="466"/>
        <v>0</v>
      </c>
      <c r="O129" s="180">
        <f t="shared" ref="O129:Q129" si="467">AA129+AD129+AG129+AJ129+AM129+AP129+AS129+AV129+AY129+BB129+BE129+BH129</f>
        <v>0</v>
      </c>
      <c r="P129" s="180">
        <f t="shared" si="467"/>
        <v>0</v>
      </c>
      <c r="Q129" s="180">
        <f t="shared" si="467"/>
        <v>0</v>
      </c>
      <c r="R129" s="181">
        <f t="shared" ref="R129:T129" si="468">IF(BK129=0,SUM(AA129+AD129+AG129+AJ129+AM129+AP129+AS129+AV129+AY129+BB129+BE129+BH129),BK129)</f>
        <v>0</v>
      </c>
      <c r="S129" s="181">
        <f t="shared" si="468"/>
        <v>0</v>
      </c>
      <c r="T129" s="181">
        <f t="shared" si="468"/>
        <v>0</v>
      </c>
      <c r="U129" s="180">
        <f t="shared" si="385"/>
        <v>0</v>
      </c>
      <c r="V129" s="180">
        <f t="shared" si="386"/>
        <v>0</v>
      </c>
      <c r="W129" s="180">
        <f t="shared" si="387"/>
        <v>0</v>
      </c>
      <c r="X129" s="182">
        <f t="shared" ref="X129:Y129" si="469">IF(O129&gt;0,O129/K129,0)</f>
        <v>0</v>
      </c>
      <c r="Y129" s="182">
        <f t="shared" si="469"/>
        <v>0</v>
      </c>
      <c r="Z129" s="182">
        <f t="shared" si="5"/>
        <v>0</v>
      </c>
      <c r="AA129" s="147">
        <f>AA130</f>
        <v>0</v>
      </c>
      <c r="AB129" s="147">
        <f t="shared" ref="AB129:BM129" si="470">AB130</f>
        <v>0</v>
      </c>
      <c r="AC129" s="147">
        <f t="shared" si="470"/>
        <v>0</v>
      </c>
      <c r="AD129" s="147">
        <f t="shared" si="470"/>
        <v>0</v>
      </c>
      <c r="AE129" s="147">
        <f t="shared" si="470"/>
        <v>0</v>
      </c>
      <c r="AF129" s="147">
        <f t="shared" si="470"/>
        <v>0</v>
      </c>
      <c r="AG129" s="147">
        <f t="shared" si="470"/>
        <v>0</v>
      </c>
      <c r="AH129" s="147">
        <f t="shared" si="470"/>
        <v>0</v>
      </c>
      <c r="AI129" s="147">
        <f t="shared" si="470"/>
        <v>0</v>
      </c>
      <c r="AJ129" s="147">
        <f t="shared" si="470"/>
        <v>0</v>
      </c>
      <c r="AK129" s="147">
        <f t="shared" si="470"/>
        <v>0</v>
      </c>
      <c r="AL129" s="147">
        <f t="shared" si="470"/>
        <v>0</v>
      </c>
      <c r="AM129" s="147">
        <f t="shared" si="470"/>
        <v>0</v>
      </c>
      <c r="AN129" s="147">
        <f t="shared" si="470"/>
        <v>0</v>
      </c>
      <c r="AO129" s="147">
        <f t="shared" si="470"/>
        <v>0</v>
      </c>
      <c r="AP129" s="147">
        <f t="shared" si="470"/>
        <v>0</v>
      </c>
      <c r="AQ129" s="147">
        <f t="shared" si="470"/>
        <v>0</v>
      </c>
      <c r="AR129" s="147">
        <f t="shared" si="470"/>
        <v>0</v>
      </c>
      <c r="AS129" s="147">
        <f t="shared" si="470"/>
        <v>0</v>
      </c>
      <c r="AT129" s="147">
        <f t="shared" si="470"/>
        <v>0</v>
      </c>
      <c r="AU129" s="147">
        <f t="shared" si="470"/>
        <v>0</v>
      </c>
      <c r="AV129" s="147">
        <f t="shared" si="470"/>
        <v>0</v>
      </c>
      <c r="AW129" s="147">
        <f t="shared" si="470"/>
        <v>0</v>
      </c>
      <c r="AX129" s="147">
        <f t="shared" si="470"/>
        <v>0</v>
      </c>
      <c r="AY129" s="147">
        <f t="shared" si="470"/>
        <v>0</v>
      </c>
      <c r="AZ129" s="147">
        <f t="shared" si="470"/>
        <v>0</v>
      </c>
      <c r="BA129" s="147">
        <f t="shared" si="470"/>
        <v>0</v>
      </c>
      <c r="BB129" s="147">
        <f t="shared" si="470"/>
        <v>0</v>
      </c>
      <c r="BC129" s="147">
        <f t="shared" si="470"/>
        <v>0</v>
      </c>
      <c r="BD129" s="147">
        <f t="shared" si="470"/>
        <v>0</v>
      </c>
      <c r="BE129" s="147">
        <f t="shared" si="470"/>
        <v>0</v>
      </c>
      <c r="BF129" s="147">
        <f t="shared" si="470"/>
        <v>0</v>
      </c>
      <c r="BG129" s="147">
        <f t="shared" si="470"/>
        <v>0</v>
      </c>
      <c r="BH129" s="147">
        <f t="shared" si="470"/>
        <v>0</v>
      </c>
      <c r="BI129" s="147">
        <f t="shared" si="470"/>
        <v>0</v>
      </c>
      <c r="BJ129" s="147">
        <f t="shared" si="470"/>
        <v>0</v>
      </c>
      <c r="BK129" s="147">
        <f t="shared" si="470"/>
        <v>0</v>
      </c>
      <c r="BL129" s="147">
        <f t="shared" si="470"/>
        <v>0</v>
      </c>
      <c r="BM129" s="147">
        <f t="shared" si="470"/>
        <v>0</v>
      </c>
      <c r="BN129" s="147">
        <f t="shared" ref="BN129" si="471">BN130</f>
        <v>0</v>
      </c>
      <c r="BO129" s="147">
        <f t="shared" ref="BO129" si="472">BO130</f>
        <v>0</v>
      </c>
      <c r="BP129" s="147">
        <f t="shared" ref="BP129" si="473">BP130</f>
        <v>0</v>
      </c>
      <c r="BQ129" s="147">
        <f t="shared" ref="BQ129" si="474">BQ130</f>
        <v>0</v>
      </c>
      <c r="BR129" s="147">
        <f t="shared" ref="BR129" si="475">BR130</f>
        <v>0</v>
      </c>
      <c r="BS129" s="147">
        <f t="shared" ref="BS129" si="476">BS130</f>
        <v>0</v>
      </c>
      <c r="BT129" s="147">
        <f t="shared" ref="BT129" si="477">BT130</f>
        <v>0</v>
      </c>
      <c r="BU129" s="147">
        <f t="shared" ref="BU129" si="478">BU130</f>
        <v>0</v>
      </c>
      <c r="BV129" s="147">
        <f t="shared" ref="BV129" si="479">BV130</f>
        <v>0</v>
      </c>
      <c r="BW129" s="147">
        <f t="shared" ref="BW129" si="480">BW130</f>
        <v>0</v>
      </c>
      <c r="BX129" s="183"/>
      <c r="BY129" s="183"/>
      <c r="BZ129" s="183"/>
      <c r="CA129" s="183"/>
      <c r="CB129" s="183"/>
      <c r="CC129" s="183"/>
      <c r="CD129" s="183"/>
      <c r="CE129" s="183"/>
      <c r="CF129" s="183"/>
      <c r="CG129" s="183"/>
    </row>
    <row r="130" spans="1:85" ht="15.75" customHeight="1">
      <c r="A130" s="153"/>
      <c r="B130" s="154"/>
      <c r="C130" s="57" t="s">
        <v>374</v>
      </c>
      <c r="D130" s="58" t="s">
        <v>373</v>
      </c>
      <c r="E130" s="59">
        <v>46288.65</v>
      </c>
      <c r="F130" s="60"/>
      <c r="G130" s="60">
        <f t="shared" si="382"/>
        <v>46288.65</v>
      </c>
      <c r="H130" s="60"/>
      <c r="I130" s="61">
        <f t="shared" si="377"/>
        <v>0</v>
      </c>
      <c r="J130" s="61">
        <f t="shared" si="378"/>
        <v>0</v>
      </c>
      <c r="K130" s="172"/>
      <c r="L130" s="172"/>
      <c r="M130" s="171"/>
      <c r="N130" s="172"/>
      <c r="O130" s="164">
        <f t="shared" ref="O130:Q130" si="481">AA130+AD130+AG130+AJ130+AM130+AP130+AS130+AV130+AY130+BB130+BE130+BH130</f>
        <v>0</v>
      </c>
      <c r="P130" s="164">
        <f t="shared" si="481"/>
        <v>0</v>
      </c>
      <c r="Q130" s="164">
        <f t="shared" si="481"/>
        <v>0</v>
      </c>
      <c r="R130" s="67">
        <f t="shared" ref="R130:T130" si="482">IF(BK130=0,SUM(AA130+AD130+AG130+AJ130+AM130+AP130+AS130+AV130+AY130+BB130+BE130+BH130),BK130)</f>
        <v>0</v>
      </c>
      <c r="S130" s="67">
        <f t="shared" si="482"/>
        <v>0</v>
      </c>
      <c r="T130" s="67">
        <f t="shared" si="482"/>
        <v>0</v>
      </c>
      <c r="U130" s="164">
        <f t="shared" si="385"/>
        <v>0</v>
      </c>
      <c r="V130" s="66">
        <f t="shared" si="386"/>
        <v>0</v>
      </c>
      <c r="W130" s="164">
        <f t="shared" si="387"/>
        <v>0</v>
      </c>
      <c r="X130" s="69">
        <f t="shared" ref="X130:Y130" si="483">IF(O130&gt;0,O130/K130,0)</f>
        <v>0</v>
      </c>
      <c r="Y130" s="69">
        <f t="shared" si="483"/>
        <v>0</v>
      </c>
      <c r="Z130" s="69">
        <f t="shared" si="5"/>
        <v>0</v>
      </c>
      <c r="AA130" s="171"/>
      <c r="AB130" s="173"/>
      <c r="AC130" s="173"/>
      <c r="AD130" s="173"/>
      <c r="AE130" s="173"/>
      <c r="AF130" s="173"/>
      <c r="AG130" s="173"/>
      <c r="AH130" s="173"/>
      <c r="AI130" s="173"/>
      <c r="AJ130" s="173"/>
      <c r="AK130" s="173"/>
      <c r="AL130" s="173"/>
      <c r="AM130" s="173"/>
      <c r="AN130" s="173"/>
      <c r="AO130" s="173"/>
      <c r="AP130" s="173"/>
      <c r="AQ130" s="173"/>
      <c r="AR130" s="173"/>
      <c r="AS130" s="173"/>
      <c r="AT130" s="173"/>
      <c r="AU130" s="173"/>
      <c r="AV130" s="173"/>
      <c r="AW130" s="173"/>
      <c r="AX130" s="173"/>
      <c r="AY130" s="173"/>
      <c r="AZ130" s="173"/>
      <c r="BA130" s="173"/>
      <c r="BB130" s="173"/>
      <c r="BC130" s="173"/>
      <c r="BD130" s="173"/>
      <c r="BE130" s="173"/>
      <c r="BF130" s="173"/>
      <c r="BG130" s="173"/>
      <c r="BH130" s="173"/>
      <c r="BI130" s="173"/>
      <c r="BJ130" s="173"/>
      <c r="BK130" s="173"/>
      <c r="BL130" s="173"/>
      <c r="BM130" s="173"/>
      <c r="BN130" s="70">
        <f t="shared" ref="BN130" si="484">IF(O130-BK130&gt;0,O130-BK130,0)</f>
        <v>0</v>
      </c>
      <c r="BO130" s="65">
        <f t="shared" ref="BO130" si="485">IF(Q130-BM130&gt;0,Q130-BM130,0)</f>
        <v>0</v>
      </c>
      <c r="BP130" s="70">
        <f t="shared" ref="BP130" si="486">IF(BN130+BO130&gt;0,BN130+BO130,0)</f>
        <v>0</v>
      </c>
      <c r="BQ130" s="70">
        <f t="shared" ref="BQ130" si="487">IF(U130=0,0,U130)</f>
        <v>0</v>
      </c>
      <c r="BR130" s="70">
        <f t="shared" ref="BR130" si="488">IF(W130=0,0,W130)</f>
        <v>0</v>
      </c>
      <c r="BS130" s="70">
        <f t="shared" ref="BS130" si="489">IF(BQ130+BR130&gt;0,BQ130+BR130,0)</f>
        <v>0</v>
      </c>
      <c r="BT130" s="70">
        <f t="shared" ref="BT130" si="490">IF(V130&gt;0,V130,0)</f>
        <v>0</v>
      </c>
      <c r="BU130" s="70">
        <f t="shared" ref="BU130" si="491">IF(BP130=0,0,BP130)</f>
        <v>0</v>
      </c>
      <c r="BV130" s="70">
        <f t="shared" ref="BV130" si="492">IF(BS130=0,0,BS130)</f>
        <v>0</v>
      </c>
      <c r="BW130" s="70">
        <f t="shared" ref="BW130" si="493">IF(BP130+BT130&gt;0,BP130+BT130,0)</f>
        <v>0</v>
      </c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142"/>
      <c r="B131" s="143"/>
      <c r="C131" s="144"/>
      <c r="D131" s="145" t="s">
        <v>375</v>
      </c>
      <c r="E131" s="146">
        <f>E132</f>
        <v>46288.65</v>
      </c>
      <c r="F131" s="147">
        <v>0</v>
      </c>
      <c r="G131" s="147">
        <f t="shared" si="382"/>
        <v>46288.65</v>
      </c>
      <c r="H131" s="147">
        <f>H132</f>
        <v>0</v>
      </c>
      <c r="I131" s="178">
        <f t="shared" si="377"/>
        <v>0</v>
      </c>
      <c r="J131" s="178">
        <f t="shared" si="378"/>
        <v>0</v>
      </c>
      <c r="K131" s="146">
        <f t="shared" ref="K131:N131" si="494">K132</f>
        <v>0</v>
      </c>
      <c r="L131" s="146">
        <f t="shared" si="494"/>
        <v>0</v>
      </c>
      <c r="M131" s="179">
        <f t="shared" si="494"/>
        <v>0</v>
      </c>
      <c r="N131" s="146">
        <f t="shared" si="494"/>
        <v>0</v>
      </c>
      <c r="O131" s="180">
        <f t="shared" ref="O131:Q131" si="495">AA131+AD131+AG131+AJ131+AM131+AP131+AS131+AV131+AY131+BB131+BE131+BH131</f>
        <v>0</v>
      </c>
      <c r="P131" s="180">
        <f t="shared" si="495"/>
        <v>0</v>
      </c>
      <c r="Q131" s="180">
        <f t="shared" si="495"/>
        <v>0</v>
      </c>
      <c r="R131" s="181">
        <f t="shared" ref="R131:T131" si="496">IF(BK131=0,SUM(AA131+AD131+AG131+AJ131+AM131+AP131+AS131+AV131+AY131+BB131+BE131+BH131),BK131)</f>
        <v>0</v>
      </c>
      <c r="S131" s="181">
        <f t="shared" si="496"/>
        <v>0</v>
      </c>
      <c r="T131" s="181">
        <f t="shared" si="496"/>
        <v>0</v>
      </c>
      <c r="U131" s="180">
        <f t="shared" si="385"/>
        <v>0</v>
      </c>
      <c r="V131" s="180">
        <f t="shared" si="386"/>
        <v>0</v>
      </c>
      <c r="W131" s="180">
        <f t="shared" si="387"/>
        <v>0</v>
      </c>
      <c r="X131" s="182">
        <f t="shared" ref="X131:Y131" si="497">IF(O131&gt;0,O131/K131,0)</f>
        <v>0</v>
      </c>
      <c r="Y131" s="182">
        <f t="shared" si="497"/>
        <v>0</v>
      </c>
      <c r="Z131" s="182">
        <f t="shared" si="5"/>
        <v>0</v>
      </c>
      <c r="AA131" s="147">
        <f>AA132</f>
        <v>0</v>
      </c>
      <c r="AB131" s="147">
        <f t="shared" ref="AB131:BM131" si="498">AB132</f>
        <v>0</v>
      </c>
      <c r="AC131" s="147">
        <f t="shared" si="498"/>
        <v>0</v>
      </c>
      <c r="AD131" s="147">
        <f t="shared" si="498"/>
        <v>0</v>
      </c>
      <c r="AE131" s="147">
        <f t="shared" si="498"/>
        <v>0</v>
      </c>
      <c r="AF131" s="147">
        <f t="shared" si="498"/>
        <v>0</v>
      </c>
      <c r="AG131" s="147">
        <f t="shared" si="498"/>
        <v>0</v>
      </c>
      <c r="AH131" s="147">
        <f t="shared" si="498"/>
        <v>0</v>
      </c>
      <c r="AI131" s="147">
        <f t="shared" si="498"/>
        <v>0</v>
      </c>
      <c r="AJ131" s="147">
        <f t="shared" si="498"/>
        <v>0</v>
      </c>
      <c r="AK131" s="147">
        <f t="shared" si="498"/>
        <v>0</v>
      </c>
      <c r="AL131" s="147">
        <f t="shared" si="498"/>
        <v>0</v>
      </c>
      <c r="AM131" s="147">
        <f t="shared" si="498"/>
        <v>0</v>
      </c>
      <c r="AN131" s="147">
        <f t="shared" si="498"/>
        <v>0</v>
      </c>
      <c r="AO131" s="147">
        <f t="shared" si="498"/>
        <v>0</v>
      </c>
      <c r="AP131" s="147">
        <f t="shared" si="498"/>
        <v>0</v>
      </c>
      <c r="AQ131" s="147">
        <f t="shared" si="498"/>
        <v>0</v>
      </c>
      <c r="AR131" s="147">
        <f t="shared" si="498"/>
        <v>0</v>
      </c>
      <c r="AS131" s="147">
        <f t="shared" si="498"/>
        <v>0</v>
      </c>
      <c r="AT131" s="147">
        <f t="shared" si="498"/>
        <v>0</v>
      </c>
      <c r="AU131" s="147">
        <f t="shared" si="498"/>
        <v>0</v>
      </c>
      <c r="AV131" s="147">
        <f t="shared" si="498"/>
        <v>0</v>
      </c>
      <c r="AW131" s="147">
        <f t="shared" si="498"/>
        <v>0</v>
      </c>
      <c r="AX131" s="147">
        <f t="shared" si="498"/>
        <v>0</v>
      </c>
      <c r="AY131" s="147">
        <f t="shared" si="498"/>
        <v>0</v>
      </c>
      <c r="AZ131" s="147">
        <f t="shared" si="498"/>
        <v>0</v>
      </c>
      <c r="BA131" s="147">
        <f t="shared" si="498"/>
        <v>0</v>
      </c>
      <c r="BB131" s="147">
        <f t="shared" si="498"/>
        <v>0</v>
      </c>
      <c r="BC131" s="147">
        <f t="shared" si="498"/>
        <v>0</v>
      </c>
      <c r="BD131" s="147">
        <f t="shared" si="498"/>
        <v>0</v>
      </c>
      <c r="BE131" s="147">
        <f t="shared" si="498"/>
        <v>0</v>
      </c>
      <c r="BF131" s="147">
        <f t="shared" si="498"/>
        <v>0</v>
      </c>
      <c r="BG131" s="147">
        <f t="shared" si="498"/>
        <v>0</v>
      </c>
      <c r="BH131" s="147">
        <f t="shared" si="498"/>
        <v>0</v>
      </c>
      <c r="BI131" s="147">
        <f t="shared" si="498"/>
        <v>0</v>
      </c>
      <c r="BJ131" s="147">
        <f t="shared" si="498"/>
        <v>0</v>
      </c>
      <c r="BK131" s="147">
        <f t="shared" si="498"/>
        <v>0</v>
      </c>
      <c r="BL131" s="147">
        <f t="shared" si="498"/>
        <v>0</v>
      </c>
      <c r="BM131" s="147">
        <f t="shared" si="498"/>
        <v>0</v>
      </c>
      <c r="BN131" s="147">
        <f t="shared" ref="BN131" si="499">BN132</f>
        <v>0</v>
      </c>
      <c r="BO131" s="147">
        <f t="shared" ref="BO131" si="500">BO132</f>
        <v>0</v>
      </c>
      <c r="BP131" s="147">
        <f t="shared" ref="BP131" si="501">BP132</f>
        <v>0</v>
      </c>
      <c r="BQ131" s="147">
        <f t="shared" ref="BQ131" si="502">BQ132</f>
        <v>0</v>
      </c>
      <c r="BR131" s="147">
        <f t="shared" ref="BR131" si="503">BR132</f>
        <v>0</v>
      </c>
      <c r="BS131" s="147">
        <f t="shared" ref="BS131" si="504">BS132</f>
        <v>0</v>
      </c>
      <c r="BT131" s="147">
        <f t="shared" ref="BT131" si="505">BT132</f>
        <v>0</v>
      </c>
      <c r="BU131" s="147">
        <f t="shared" ref="BU131" si="506">BU132</f>
        <v>0</v>
      </c>
      <c r="BV131" s="147">
        <f t="shared" ref="BV131" si="507">BV132</f>
        <v>0</v>
      </c>
      <c r="BW131" s="147">
        <f t="shared" ref="BW131" si="508">BW132</f>
        <v>0</v>
      </c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</row>
    <row r="132" spans="1:85" ht="15.75" customHeight="1">
      <c r="A132" s="153"/>
      <c r="B132" s="154"/>
      <c r="C132" s="96" t="s">
        <v>374</v>
      </c>
      <c r="D132" s="58" t="s">
        <v>375</v>
      </c>
      <c r="E132" s="59">
        <v>46288.65</v>
      </c>
      <c r="F132" s="60"/>
      <c r="G132" s="60">
        <f t="shared" si="382"/>
        <v>46288.65</v>
      </c>
      <c r="H132" s="60"/>
      <c r="I132" s="61">
        <f t="shared" si="377"/>
        <v>0</v>
      </c>
      <c r="J132" s="61">
        <f t="shared" si="378"/>
        <v>0</v>
      </c>
      <c r="K132" s="172"/>
      <c r="L132" s="172"/>
      <c r="M132" s="171"/>
      <c r="N132" s="172"/>
      <c r="O132" s="164">
        <f t="shared" ref="O132:Q132" si="509">AA132+AD132+AG132+AJ132+AM132+AP132+AS132+AV132+AY132+BB132+BE132+BH132</f>
        <v>0</v>
      </c>
      <c r="P132" s="164">
        <f t="shared" si="509"/>
        <v>0</v>
      </c>
      <c r="Q132" s="164">
        <f t="shared" si="509"/>
        <v>0</v>
      </c>
      <c r="R132" s="67">
        <f t="shared" ref="R132:T132" si="510">IF(BK132=0,SUM(AA132+AD132+AG132+AJ132+AM132+AP132+AS132+AV132+AY132+BB132+BE132+BH132),BK132)</f>
        <v>0</v>
      </c>
      <c r="S132" s="67">
        <f t="shared" si="510"/>
        <v>0</v>
      </c>
      <c r="T132" s="67">
        <f t="shared" si="510"/>
        <v>0</v>
      </c>
      <c r="U132" s="164">
        <f t="shared" si="385"/>
        <v>0</v>
      </c>
      <c r="V132" s="66">
        <f t="shared" si="386"/>
        <v>0</v>
      </c>
      <c r="W132" s="164">
        <f t="shared" si="387"/>
        <v>0</v>
      </c>
      <c r="X132" s="69">
        <f t="shared" ref="X132:Y132" si="511">IF(O132&gt;0,O132/K132,0)</f>
        <v>0</v>
      </c>
      <c r="Y132" s="69">
        <f t="shared" si="511"/>
        <v>0</v>
      </c>
      <c r="Z132" s="69">
        <f t="shared" si="5"/>
        <v>0</v>
      </c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1"/>
      <c r="AT132" s="171"/>
      <c r="AU132" s="171"/>
      <c r="AV132" s="171"/>
      <c r="AW132" s="171"/>
      <c r="AX132" s="171"/>
      <c r="AY132" s="171"/>
      <c r="AZ132" s="171"/>
      <c r="BA132" s="171"/>
      <c r="BB132" s="171"/>
      <c r="BC132" s="171"/>
      <c r="BD132" s="171"/>
      <c r="BE132" s="171"/>
      <c r="BF132" s="171"/>
      <c r="BG132" s="171"/>
      <c r="BH132" s="174"/>
      <c r="BI132" s="171"/>
      <c r="BJ132" s="171"/>
      <c r="BK132" s="174"/>
      <c r="BL132" s="171"/>
      <c r="BM132" s="171"/>
      <c r="BN132" s="70">
        <f t="shared" ref="BN132" si="512">IF(O132-BK132&gt;0,O132-BK132,0)</f>
        <v>0</v>
      </c>
      <c r="BO132" s="65">
        <f t="shared" ref="BO132" si="513">IF(Q132-BM132&gt;0,Q132-BM132,0)</f>
        <v>0</v>
      </c>
      <c r="BP132" s="70">
        <f t="shared" ref="BP132" si="514">IF(BN132+BO132&gt;0,BN132+BO132,0)</f>
        <v>0</v>
      </c>
      <c r="BQ132" s="70">
        <f t="shared" ref="BQ132" si="515">IF(U132=0,0,U132)</f>
        <v>0</v>
      </c>
      <c r="BR132" s="70">
        <f t="shared" ref="BR132" si="516">IF(W132=0,0,W132)</f>
        <v>0</v>
      </c>
      <c r="BS132" s="70">
        <f t="shared" ref="BS132" si="517">IF(BQ132+BR132&gt;0,BQ132+BR132,0)</f>
        <v>0</v>
      </c>
      <c r="BT132" s="70">
        <f t="shared" ref="BT132" si="518">IF(V132&gt;0,V132,0)</f>
        <v>0</v>
      </c>
      <c r="BU132" s="70">
        <f t="shared" ref="BU132" si="519">IF(BP132=0,0,BP132)</f>
        <v>0</v>
      </c>
      <c r="BV132" s="70">
        <f t="shared" ref="BV132" si="520">IF(BS132=0,0,BS132)</f>
        <v>0</v>
      </c>
      <c r="BW132" s="70">
        <f t="shared" ref="BW132" si="521">IF(BP132+BT132&gt;0,BP132+BT132,0)</f>
        <v>0</v>
      </c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>
      <c r="A133" s="142"/>
      <c r="B133" s="143"/>
      <c r="C133" s="144"/>
      <c r="D133" s="145" t="s">
        <v>376</v>
      </c>
      <c r="E133" s="146">
        <f t="shared" ref="E133:H133" si="522">SUM(E134:E141)</f>
        <v>115721.63</v>
      </c>
      <c r="F133" s="147">
        <f t="shared" si="522"/>
        <v>0</v>
      </c>
      <c r="G133" s="147">
        <f t="shared" si="522"/>
        <v>115721.63</v>
      </c>
      <c r="H133" s="147">
        <f t="shared" si="522"/>
        <v>0</v>
      </c>
      <c r="I133" s="178">
        <f t="shared" si="377"/>
        <v>0</v>
      </c>
      <c r="J133" s="178">
        <f t="shared" si="378"/>
        <v>0</v>
      </c>
      <c r="K133" s="147">
        <f t="shared" ref="K133:W133" si="523">SUM(K134:K141)</f>
        <v>0</v>
      </c>
      <c r="L133" s="147">
        <f t="shared" si="523"/>
        <v>0</v>
      </c>
      <c r="M133" s="149">
        <f t="shared" si="523"/>
        <v>0</v>
      </c>
      <c r="N133" s="147">
        <f t="shared" si="523"/>
        <v>0</v>
      </c>
      <c r="O133" s="147">
        <f t="shared" si="523"/>
        <v>0</v>
      </c>
      <c r="P133" s="147">
        <f t="shared" si="523"/>
        <v>0</v>
      </c>
      <c r="Q133" s="147">
        <f t="shared" si="523"/>
        <v>0</v>
      </c>
      <c r="R133" s="147">
        <f t="shared" si="523"/>
        <v>0</v>
      </c>
      <c r="S133" s="147">
        <f t="shared" si="523"/>
        <v>0</v>
      </c>
      <c r="T133" s="147">
        <f t="shared" si="523"/>
        <v>0</v>
      </c>
      <c r="U133" s="147">
        <f t="shared" si="523"/>
        <v>0</v>
      </c>
      <c r="V133" s="147">
        <f t="shared" si="523"/>
        <v>0</v>
      </c>
      <c r="W133" s="147">
        <f t="shared" si="523"/>
        <v>0</v>
      </c>
      <c r="X133" s="182">
        <f t="shared" ref="X133:Y133" si="524">IF(O133&gt;0,O133/K133,0)</f>
        <v>0</v>
      </c>
      <c r="Y133" s="182">
        <f t="shared" si="524"/>
        <v>0</v>
      </c>
      <c r="Z133" s="182">
        <f t="shared" si="5"/>
        <v>0</v>
      </c>
      <c r="AA133" s="147">
        <f t="shared" ref="AA133:BW133" si="525">SUM(AA134:AA141)</f>
        <v>0</v>
      </c>
      <c r="AB133" s="147">
        <f t="shared" si="525"/>
        <v>0</v>
      </c>
      <c r="AC133" s="147">
        <f t="shared" si="525"/>
        <v>0</v>
      </c>
      <c r="AD133" s="147">
        <f t="shared" si="525"/>
        <v>0</v>
      </c>
      <c r="AE133" s="147">
        <f t="shared" si="525"/>
        <v>0</v>
      </c>
      <c r="AF133" s="147">
        <f t="shared" si="525"/>
        <v>0</v>
      </c>
      <c r="AG133" s="147">
        <f t="shared" si="525"/>
        <v>0</v>
      </c>
      <c r="AH133" s="147">
        <f t="shared" si="525"/>
        <v>0</v>
      </c>
      <c r="AI133" s="147">
        <f t="shared" si="525"/>
        <v>0</v>
      </c>
      <c r="AJ133" s="147">
        <f t="shared" si="525"/>
        <v>0</v>
      </c>
      <c r="AK133" s="147">
        <f t="shared" si="525"/>
        <v>0</v>
      </c>
      <c r="AL133" s="147">
        <f t="shared" si="525"/>
        <v>0</v>
      </c>
      <c r="AM133" s="147">
        <f t="shared" si="525"/>
        <v>0</v>
      </c>
      <c r="AN133" s="147">
        <f t="shared" si="525"/>
        <v>0</v>
      </c>
      <c r="AO133" s="147">
        <f t="shared" si="525"/>
        <v>0</v>
      </c>
      <c r="AP133" s="147">
        <f t="shared" si="525"/>
        <v>0</v>
      </c>
      <c r="AQ133" s="147">
        <f t="shared" si="525"/>
        <v>0</v>
      </c>
      <c r="AR133" s="147">
        <f t="shared" si="525"/>
        <v>0</v>
      </c>
      <c r="AS133" s="147">
        <f t="shared" si="525"/>
        <v>0</v>
      </c>
      <c r="AT133" s="147">
        <f t="shared" si="525"/>
        <v>0</v>
      </c>
      <c r="AU133" s="147">
        <f t="shared" si="525"/>
        <v>0</v>
      </c>
      <c r="AV133" s="147">
        <f t="shared" si="525"/>
        <v>0</v>
      </c>
      <c r="AW133" s="147">
        <f t="shared" si="525"/>
        <v>0</v>
      </c>
      <c r="AX133" s="147">
        <f t="shared" si="525"/>
        <v>0</v>
      </c>
      <c r="AY133" s="147">
        <f t="shared" si="525"/>
        <v>0</v>
      </c>
      <c r="AZ133" s="147">
        <f t="shared" si="525"/>
        <v>0</v>
      </c>
      <c r="BA133" s="147">
        <f t="shared" si="525"/>
        <v>0</v>
      </c>
      <c r="BB133" s="147">
        <f t="shared" si="525"/>
        <v>0</v>
      </c>
      <c r="BC133" s="147">
        <f t="shared" si="525"/>
        <v>0</v>
      </c>
      <c r="BD133" s="147">
        <f t="shared" si="525"/>
        <v>0</v>
      </c>
      <c r="BE133" s="147">
        <f t="shared" si="525"/>
        <v>0</v>
      </c>
      <c r="BF133" s="147">
        <f t="shared" si="525"/>
        <v>0</v>
      </c>
      <c r="BG133" s="147">
        <f t="shared" si="525"/>
        <v>0</v>
      </c>
      <c r="BH133" s="147">
        <f t="shared" si="525"/>
        <v>0</v>
      </c>
      <c r="BI133" s="147">
        <f t="shared" si="525"/>
        <v>0</v>
      </c>
      <c r="BJ133" s="147">
        <f t="shared" si="525"/>
        <v>0</v>
      </c>
      <c r="BK133" s="147">
        <f t="shared" si="525"/>
        <v>0</v>
      </c>
      <c r="BL133" s="147">
        <f t="shared" si="525"/>
        <v>0</v>
      </c>
      <c r="BM133" s="147">
        <f t="shared" si="525"/>
        <v>0</v>
      </c>
      <c r="BN133" s="147">
        <f t="shared" si="525"/>
        <v>0</v>
      </c>
      <c r="BO133" s="147">
        <f t="shared" si="525"/>
        <v>0</v>
      </c>
      <c r="BP133" s="147">
        <f t="shared" si="525"/>
        <v>0</v>
      </c>
      <c r="BQ133" s="147">
        <f t="shared" si="525"/>
        <v>0</v>
      </c>
      <c r="BR133" s="147">
        <f t="shared" si="525"/>
        <v>0</v>
      </c>
      <c r="BS133" s="147">
        <f t="shared" si="525"/>
        <v>0</v>
      </c>
      <c r="BT133" s="147">
        <f t="shared" si="525"/>
        <v>0</v>
      </c>
      <c r="BU133" s="147">
        <f t="shared" si="525"/>
        <v>0</v>
      </c>
      <c r="BV133" s="147">
        <f t="shared" si="525"/>
        <v>0</v>
      </c>
      <c r="BW133" s="147">
        <f t="shared" si="525"/>
        <v>0</v>
      </c>
      <c r="BX133" s="183"/>
      <c r="BY133" s="183"/>
      <c r="BZ133" s="183"/>
      <c r="CA133" s="183"/>
      <c r="CB133" s="183"/>
      <c r="CC133" s="183"/>
      <c r="CD133" s="183"/>
      <c r="CE133" s="183"/>
      <c r="CF133" s="183"/>
      <c r="CG133" s="183"/>
    </row>
    <row r="134" spans="1:85" ht="15.75" customHeight="1">
      <c r="A134" s="184"/>
      <c r="B134" s="185"/>
      <c r="C134" s="57" t="s">
        <v>117</v>
      </c>
      <c r="D134" s="58" t="s">
        <v>118</v>
      </c>
      <c r="E134" s="59">
        <v>5000</v>
      </c>
      <c r="F134" s="60"/>
      <c r="G134" s="60">
        <f t="shared" ref="G134:G141" si="526">E134-F134</f>
        <v>5000</v>
      </c>
      <c r="H134" s="60"/>
      <c r="I134" s="61">
        <f t="shared" si="377"/>
        <v>0</v>
      </c>
      <c r="J134" s="61">
        <f t="shared" si="378"/>
        <v>0</v>
      </c>
      <c r="K134" s="186"/>
      <c r="L134" s="186"/>
      <c r="M134" s="187"/>
      <c r="N134" s="186"/>
      <c r="O134" s="164">
        <f t="shared" ref="O134:Q134" si="527">AA134+AD134+AG134+AJ134+AM134+AP134+AS134+AV134+AY134+BB134+BE134+BH134</f>
        <v>0</v>
      </c>
      <c r="P134" s="164">
        <f t="shared" si="527"/>
        <v>0</v>
      </c>
      <c r="Q134" s="164">
        <f t="shared" si="527"/>
        <v>0</v>
      </c>
      <c r="R134" s="67">
        <f t="shared" ref="R134:T134" si="528">IF(BK134=0,SUM(AA134+AD134+AG134+AJ134+AM134+AP134+AS134+AV134+AY134+BB134+BE134+BH134),BK134)</f>
        <v>0</v>
      </c>
      <c r="S134" s="67">
        <f t="shared" si="528"/>
        <v>0</v>
      </c>
      <c r="T134" s="67">
        <f t="shared" si="528"/>
        <v>0</v>
      </c>
      <c r="U134" s="164">
        <f t="shared" ref="U134:U141" si="529">K134-O134</f>
        <v>0</v>
      </c>
      <c r="V134" s="66">
        <f t="shared" ref="V134:V141" si="530">L134-P134-M134</f>
        <v>0</v>
      </c>
      <c r="W134" s="164">
        <f t="shared" ref="W134:W141" si="531">N134-Q134</f>
        <v>0</v>
      </c>
      <c r="X134" s="69">
        <f t="shared" ref="X134:Y134" si="532">IF(O134&gt;0,O134/K134,0)</f>
        <v>0</v>
      </c>
      <c r="Y134" s="69">
        <f t="shared" si="532"/>
        <v>0</v>
      </c>
      <c r="Z134" s="69">
        <f t="shared" si="5"/>
        <v>0</v>
      </c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70">
        <f t="shared" ref="BN134" si="533">IF(O134-BK134&gt;0,O134-BK134,0)</f>
        <v>0</v>
      </c>
      <c r="BO134" s="65">
        <f t="shared" ref="BO134" si="534">IF(Q134-BM134&gt;0,Q134-BM134,0)</f>
        <v>0</v>
      </c>
      <c r="BP134" s="70">
        <f t="shared" ref="BP134" si="535">IF(BN134+BO134&gt;0,BN134+BO134,0)</f>
        <v>0</v>
      </c>
      <c r="BQ134" s="70">
        <f t="shared" ref="BQ134" si="536">IF(U134=0,0,U134)</f>
        <v>0</v>
      </c>
      <c r="BR134" s="70">
        <f t="shared" ref="BR134" si="537">IF(W134=0,0,W134)</f>
        <v>0</v>
      </c>
      <c r="BS134" s="70">
        <f t="shared" ref="BS134" si="538">IF(BQ134+BR134&gt;0,BQ134+BR134,0)</f>
        <v>0</v>
      </c>
      <c r="BT134" s="70">
        <f t="shared" ref="BT134" si="539">IF(V134&gt;0,V134,0)</f>
        <v>0</v>
      </c>
      <c r="BU134" s="70">
        <f t="shared" ref="BU134" si="540">IF(BP134=0,0,BP134)</f>
        <v>0</v>
      </c>
      <c r="BV134" s="70">
        <f t="shared" ref="BV134" si="541">IF(BS134=0,0,BS134)</f>
        <v>0</v>
      </c>
      <c r="BW134" s="70">
        <f t="shared" ref="BW134" si="542">IF(BP134+BT134&gt;0,BP134+BT134,0)</f>
        <v>0</v>
      </c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</row>
    <row r="135" spans="1:85" ht="15.75" customHeight="1">
      <c r="A135" s="184"/>
      <c r="B135" s="185"/>
      <c r="C135" s="189" t="s">
        <v>377</v>
      </c>
      <c r="D135" s="190" t="s">
        <v>378</v>
      </c>
      <c r="E135" s="94">
        <v>15000</v>
      </c>
      <c r="F135" s="60"/>
      <c r="G135" s="60">
        <f t="shared" si="526"/>
        <v>15000</v>
      </c>
      <c r="H135" s="60"/>
      <c r="I135" s="61">
        <f t="shared" si="377"/>
        <v>0</v>
      </c>
      <c r="J135" s="61">
        <f t="shared" si="378"/>
        <v>0</v>
      </c>
      <c r="K135" s="186"/>
      <c r="L135" s="186"/>
      <c r="M135" s="187"/>
      <c r="N135" s="186"/>
      <c r="O135" s="164">
        <f t="shared" ref="O135:Q135" si="543">AA135+AD135+AG135+AJ135+AM135+AP135+AS135+AV135+AY135+BB135+BE135+BH135</f>
        <v>0</v>
      </c>
      <c r="P135" s="164">
        <f t="shared" si="543"/>
        <v>0</v>
      </c>
      <c r="Q135" s="164">
        <f t="shared" si="543"/>
        <v>0</v>
      </c>
      <c r="R135" s="67">
        <f t="shared" ref="R135:T135" si="544">IF(BK135=0,SUM(AA135+AD135+AG135+AJ135+AM135+AP135+AS135+AV135+AY135+BB135+BE135+BH135),BK135)</f>
        <v>0</v>
      </c>
      <c r="S135" s="67">
        <f t="shared" si="544"/>
        <v>0</v>
      </c>
      <c r="T135" s="67">
        <f t="shared" si="544"/>
        <v>0</v>
      </c>
      <c r="U135" s="164">
        <f t="shared" si="529"/>
        <v>0</v>
      </c>
      <c r="V135" s="66">
        <f t="shared" si="530"/>
        <v>0</v>
      </c>
      <c r="W135" s="164">
        <f t="shared" si="531"/>
        <v>0</v>
      </c>
      <c r="X135" s="69">
        <f t="shared" ref="X135:Y135" si="545">IF(O135&gt;0,O135/K135,0)</f>
        <v>0</v>
      </c>
      <c r="Y135" s="69">
        <f t="shared" si="545"/>
        <v>0</v>
      </c>
      <c r="Z135" s="69">
        <f t="shared" si="5"/>
        <v>0</v>
      </c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6"/>
      <c r="BE135" s="186"/>
      <c r="BF135" s="186"/>
      <c r="BG135" s="186"/>
      <c r="BH135" s="186"/>
      <c r="BI135" s="186"/>
      <c r="BJ135" s="186"/>
      <c r="BK135" s="186"/>
      <c r="BL135" s="186"/>
      <c r="BM135" s="186"/>
      <c r="BN135" s="70">
        <f t="shared" ref="BN135:BN141" si="546">IF(O135-BK135&gt;0,O135-BK135,0)</f>
        <v>0</v>
      </c>
      <c r="BO135" s="65">
        <f t="shared" ref="BO135:BO141" si="547">IF(Q135-BM135&gt;0,Q135-BM135,0)</f>
        <v>0</v>
      </c>
      <c r="BP135" s="70">
        <f t="shared" ref="BP135:BP141" si="548">IF(BN135+BO135&gt;0,BN135+BO135,0)</f>
        <v>0</v>
      </c>
      <c r="BQ135" s="70">
        <f t="shared" ref="BQ135:BQ141" si="549">IF(U135=0,0,U135)</f>
        <v>0</v>
      </c>
      <c r="BR135" s="70">
        <f t="shared" ref="BR135:BR141" si="550">IF(W135=0,0,W135)</f>
        <v>0</v>
      </c>
      <c r="BS135" s="70">
        <f t="shared" ref="BS135:BS141" si="551">IF(BQ135+BR135&gt;0,BQ135+BR135,0)</f>
        <v>0</v>
      </c>
      <c r="BT135" s="70">
        <f t="shared" ref="BT135:BT141" si="552">IF(V135&gt;0,V135,0)</f>
        <v>0</v>
      </c>
      <c r="BU135" s="70">
        <f t="shared" ref="BU135:BU141" si="553">IF(BP135=0,0,BP135)</f>
        <v>0</v>
      </c>
      <c r="BV135" s="70">
        <f t="shared" ref="BV135:BV141" si="554">IF(BS135=0,0,BS135)</f>
        <v>0</v>
      </c>
      <c r="BW135" s="70">
        <f t="shared" ref="BW135:BW141" si="555">IF(BP135+BT135&gt;0,BP135+BT135,0)</f>
        <v>0</v>
      </c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</row>
    <row r="136" spans="1:85" ht="15.75" customHeight="1">
      <c r="A136" s="184"/>
      <c r="B136" s="185"/>
      <c r="C136" s="57" t="s">
        <v>203</v>
      </c>
      <c r="D136" s="102" t="s">
        <v>206</v>
      </c>
      <c r="E136" s="59">
        <v>1200</v>
      </c>
      <c r="F136" s="60"/>
      <c r="G136" s="60">
        <f t="shared" si="526"/>
        <v>1200</v>
      </c>
      <c r="H136" s="60"/>
      <c r="I136" s="61">
        <f t="shared" si="377"/>
        <v>0</v>
      </c>
      <c r="J136" s="61">
        <f t="shared" si="378"/>
        <v>0</v>
      </c>
      <c r="K136" s="186"/>
      <c r="L136" s="186"/>
      <c r="M136" s="187"/>
      <c r="N136" s="186"/>
      <c r="O136" s="164">
        <f t="shared" ref="O136:Q136" si="556">AA136+AD136+AG136+AJ136+AM136+AP136+AS136+AV136+AY136+BB136+BE136+BH136</f>
        <v>0</v>
      </c>
      <c r="P136" s="164">
        <f t="shared" si="556"/>
        <v>0</v>
      </c>
      <c r="Q136" s="164">
        <f t="shared" si="556"/>
        <v>0</v>
      </c>
      <c r="R136" s="67">
        <f t="shared" ref="R136:T136" si="557">IF(BK136=0,SUM(AA136+AD136+AG136+AJ136+AM136+AP136+AS136+AV136+AY136+BB136+BE136+BH136),BK136)</f>
        <v>0</v>
      </c>
      <c r="S136" s="67">
        <f t="shared" si="557"/>
        <v>0</v>
      </c>
      <c r="T136" s="67">
        <f t="shared" si="557"/>
        <v>0</v>
      </c>
      <c r="U136" s="164">
        <f t="shared" si="529"/>
        <v>0</v>
      </c>
      <c r="V136" s="66">
        <f t="shared" si="530"/>
        <v>0</v>
      </c>
      <c r="W136" s="164">
        <f t="shared" si="531"/>
        <v>0</v>
      </c>
      <c r="X136" s="69">
        <f t="shared" ref="X136:Y136" si="558">IF(O136&gt;0,O136/K136,0)</f>
        <v>0</v>
      </c>
      <c r="Y136" s="69">
        <f t="shared" si="558"/>
        <v>0</v>
      </c>
      <c r="Z136" s="69">
        <f t="shared" si="5"/>
        <v>0</v>
      </c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70">
        <f t="shared" si="546"/>
        <v>0</v>
      </c>
      <c r="BO136" s="65">
        <f t="shared" si="547"/>
        <v>0</v>
      </c>
      <c r="BP136" s="70">
        <f t="shared" si="548"/>
        <v>0</v>
      </c>
      <c r="BQ136" s="70">
        <f t="shared" si="549"/>
        <v>0</v>
      </c>
      <c r="BR136" s="70">
        <f t="shared" si="550"/>
        <v>0</v>
      </c>
      <c r="BS136" s="70">
        <f t="shared" si="551"/>
        <v>0</v>
      </c>
      <c r="BT136" s="70">
        <f t="shared" si="552"/>
        <v>0</v>
      </c>
      <c r="BU136" s="70">
        <f t="shared" si="553"/>
        <v>0</v>
      </c>
      <c r="BV136" s="70">
        <f t="shared" si="554"/>
        <v>0</v>
      </c>
      <c r="BW136" s="70">
        <f t="shared" si="555"/>
        <v>0</v>
      </c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</row>
    <row r="137" spans="1:85" ht="15.75" customHeight="1">
      <c r="A137" s="184"/>
      <c r="B137" s="185"/>
      <c r="C137" s="57" t="s">
        <v>379</v>
      </c>
      <c r="D137" s="102" t="s">
        <v>380</v>
      </c>
      <c r="E137" s="59">
        <v>3800</v>
      </c>
      <c r="F137" s="60"/>
      <c r="G137" s="60">
        <f t="shared" si="526"/>
        <v>3800</v>
      </c>
      <c r="H137" s="60"/>
      <c r="I137" s="61">
        <f t="shared" si="377"/>
        <v>0</v>
      </c>
      <c r="J137" s="61">
        <f t="shared" si="378"/>
        <v>0</v>
      </c>
      <c r="K137" s="186"/>
      <c r="L137" s="186"/>
      <c r="M137" s="187"/>
      <c r="N137" s="186"/>
      <c r="O137" s="164">
        <f t="shared" ref="O137:Q137" si="559">AA137+AD137+AG137+AJ137+AM137+AP137+AS137+AV137+AY137+BB137+BE137+BH137</f>
        <v>0</v>
      </c>
      <c r="P137" s="164">
        <f t="shared" si="559"/>
        <v>0</v>
      </c>
      <c r="Q137" s="164">
        <f t="shared" si="559"/>
        <v>0</v>
      </c>
      <c r="R137" s="67">
        <f t="shared" ref="R137:T137" si="560">IF(BK137=0,SUM(AA137+AD137+AG137+AJ137+AM137+AP137+AS137+AV137+AY137+BB137+BE137+BH137),BK137)</f>
        <v>0</v>
      </c>
      <c r="S137" s="67">
        <f t="shared" si="560"/>
        <v>0</v>
      </c>
      <c r="T137" s="67">
        <f t="shared" si="560"/>
        <v>0</v>
      </c>
      <c r="U137" s="164">
        <f t="shared" si="529"/>
        <v>0</v>
      </c>
      <c r="V137" s="66">
        <f t="shared" si="530"/>
        <v>0</v>
      </c>
      <c r="W137" s="164">
        <f t="shared" si="531"/>
        <v>0</v>
      </c>
      <c r="X137" s="69">
        <f t="shared" ref="X137:Y137" si="561">IF(O137&gt;0,O137/K137,0)</f>
        <v>0</v>
      </c>
      <c r="Y137" s="69">
        <f t="shared" si="561"/>
        <v>0</v>
      </c>
      <c r="Z137" s="69">
        <f t="shared" si="5"/>
        <v>0</v>
      </c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70">
        <f t="shared" si="546"/>
        <v>0</v>
      </c>
      <c r="BO137" s="65">
        <f t="shared" si="547"/>
        <v>0</v>
      </c>
      <c r="BP137" s="70">
        <f t="shared" si="548"/>
        <v>0</v>
      </c>
      <c r="BQ137" s="70">
        <f t="shared" si="549"/>
        <v>0</v>
      </c>
      <c r="BR137" s="70">
        <f t="shared" si="550"/>
        <v>0</v>
      </c>
      <c r="BS137" s="70">
        <f t="shared" si="551"/>
        <v>0</v>
      </c>
      <c r="BT137" s="70">
        <f t="shared" si="552"/>
        <v>0</v>
      </c>
      <c r="BU137" s="70">
        <f t="shared" si="553"/>
        <v>0</v>
      </c>
      <c r="BV137" s="70">
        <f t="shared" si="554"/>
        <v>0</v>
      </c>
      <c r="BW137" s="70">
        <f t="shared" si="555"/>
        <v>0</v>
      </c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</row>
    <row r="138" spans="1:85" ht="15.75" customHeight="1">
      <c r="A138" s="184"/>
      <c r="B138" s="185"/>
      <c r="C138" s="57" t="s">
        <v>233</v>
      </c>
      <c r="D138" s="58" t="s">
        <v>381</v>
      </c>
      <c r="E138" s="59">
        <v>30000</v>
      </c>
      <c r="F138" s="60"/>
      <c r="G138" s="60">
        <f t="shared" si="526"/>
        <v>30000</v>
      </c>
      <c r="H138" s="60"/>
      <c r="I138" s="61">
        <f t="shared" si="377"/>
        <v>0</v>
      </c>
      <c r="J138" s="61">
        <f t="shared" si="378"/>
        <v>0</v>
      </c>
      <c r="K138" s="186"/>
      <c r="L138" s="186"/>
      <c r="M138" s="187"/>
      <c r="N138" s="186"/>
      <c r="O138" s="164">
        <f t="shared" ref="O138:Q138" si="562">AA138+AD138+AG138+AJ138+AM138+AP138+AS138+AV138+AY138+BB138+BE138+BH138</f>
        <v>0</v>
      </c>
      <c r="P138" s="164">
        <f t="shared" si="562"/>
        <v>0</v>
      </c>
      <c r="Q138" s="164">
        <f t="shared" si="562"/>
        <v>0</v>
      </c>
      <c r="R138" s="67">
        <f t="shared" ref="R138:T138" si="563">IF(BK138=0,SUM(AA138+AD138+AG138+AJ138+AM138+AP138+AS138+AV138+AY138+BB138+BE138+BH138),BK138)</f>
        <v>0</v>
      </c>
      <c r="S138" s="67">
        <f t="shared" si="563"/>
        <v>0</v>
      </c>
      <c r="T138" s="67">
        <f t="shared" si="563"/>
        <v>0</v>
      </c>
      <c r="U138" s="164">
        <f t="shared" si="529"/>
        <v>0</v>
      </c>
      <c r="V138" s="66">
        <f t="shared" si="530"/>
        <v>0</v>
      </c>
      <c r="W138" s="164">
        <f t="shared" si="531"/>
        <v>0</v>
      </c>
      <c r="X138" s="69">
        <f t="shared" ref="X138:Y138" si="564">IF(O138&gt;0,O138/K138,0)</f>
        <v>0</v>
      </c>
      <c r="Y138" s="69">
        <f t="shared" si="564"/>
        <v>0</v>
      </c>
      <c r="Z138" s="69">
        <f t="shared" si="5"/>
        <v>0</v>
      </c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70">
        <f t="shared" si="546"/>
        <v>0</v>
      </c>
      <c r="BO138" s="65">
        <f t="shared" si="547"/>
        <v>0</v>
      </c>
      <c r="BP138" s="70">
        <f t="shared" si="548"/>
        <v>0</v>
      </c>
      <c r="BQ138" s="70">
        <f t="shared" si="549"/>
        <v>0</v>
      </c>
      <c r="BR138" s="70">
        <f t="shared" si="550"/>
        <v>0</v>
      </c>
      <c r="BS138" s="70">
        <f t="shared" si="551"/>
        <v>0</v>
      </c>
      <c r="BT138" s="70">
        <f t="shared" si="552"/>
        <v>0</v>
      </c>
      <c r="BU138" s="70">
        <f t="shared" si="553"/>
        <v>0</v>
      </c>
      <c r="BV138" s="70">
        <f t="shared" si="554"/>
        <v>0</v>
      </c>
      <c r="BW138" s="70">
        <f t="shared" si="555"/>
        <v>0</v>
      </c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</row>
    <row r="139" spans="1:85" ht="15.75" customHeight="1">
      <c r="A139" s="153"/>
      <c r="B139" s="154"/>
      <c r="C139" s="57" t="s">
        <v>382</v>
      </c>
      <c r="D139" s="160" t="s">
        <v>383</v>
      </c>
      <c r="E139" s="59">
        <v>3000</v>
      </c>
      <c r="F139" s="60"/>
      <c r="G139" s="60">
        <f t="shared" si="526"/>
        <v>3000</v>
      </c>
      <c r="H139" s="60"/>
      <c r="I139" s="61">
        <f t="shared" si="377"/>
        <v>0</v>
      </c>
      <c r="J139" s="61">
        <f t="shared" si="378"/>
        <v>0</v>
      </c>
      <c r="K139" s="155"/>
      <c r="L139" s="155"/>
      <c r="M139" s="156"/>
      <c r="N139" s="155"/>
      <c r="O139" s="164">
        <f t="shared" ref="O139:Q139" si="565">AA139+AD139+AG139+AJ139+AM139+AP139+AS139+AV139+AY139+BB139+BE139+BH139</f>
        <v>0</v>
      </c>
      <c r="P139" s="164">
        <f t="shared" si="565"/>
        <v>0</v>
      </c>
      <c r="Q139" s="164">
        <f t="shared" si="565"/>
        <v>0</v>
      </c>
      <c r="R139" s="67">
        <f t="shared" ref="R139:T139" si="566">IF(BK139=0,SUM(AA139+AD139+AG139+AJ139+AM139+AP139+AS139+AV139+AY139+BB139+BE139+BH139),BK139)</f>
        <v>0</v>
      </c>
      <c r="S139" s="67">
        <f t="shared" si="566"/>
        <v>0</v>
      </c>
      <c r="T139" s="67">
        <f t="shared" si="566"/>
        <v>0</v>
      </c>
      <c r="U139" s="164">
        <f t="shared" si="529"/>
        <v>0</v>
      </c>
      <c r="V139" s="66">
        <f t="shared" si="530"/>
        <v>0</v>
      </c>
      <c r="W139" s="164">
        <f t="shared" si="531"/>
        <v>0</v>
      </c>
      <c r="X139" s="69">
        <f t="shared" ref="X139:Y139" si="567">IF(O139&gt;0,O139/K139,0)</f>
        <v>0</v>
      </c>
      <c r="Y139" s="69">
        <f t="shared" si="567"/>
        <v>0</v>
      </c>
      <c r="Z139" s="69">
        <f t="shared" si="5"/>
        <v>0</v>
      </c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70">
        <f t="shared" si="546"/>
        <v>0</v>
      </c>
      <c r="BO139" s="65">
        <f t="shared" si="547"/>
        <v>0</v>
      </c>
      <c r="BP139" s="70">
        <f t="shared" si="548"/>
        <v>0</v>
      </c>
      <c r="BQ139" s="70">
        <f t="shared" si="549"/>
        <v>0</v>
      </c>
      <c r="BR139" s="70">
        <f t="shared" si="550"/>
        <v>0</v>
      </c>
      <c r="BS139" s="70">
        <f t="shared" si="551"/>
        <v>0</v>
      </c>
      <c r="BT139" s="70">
        <f t="shared" si="552"/>
        <v>0</v>
      </c>
      <c r="BU139" s="70">
        <f t="shared" si="553"/>
        <v>0</v>
      </c>
      <c r="BV139" s="70">
        <f t="shared" si="554"/>
        <v>0</v>
      </c>
      <c r="BW139" s="70">
        <f t="shared" si="555"/>
        <v>0</v>
      </c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>
      <c r="A140" s="153"/>
      <c r="B140" s="154"/>
      <c r="C140" s="57" t="s">
        <v>384</v>
      </c>
      <c r="D140" s="160" t="s">
        <v>385</v>
      </c>
      <c r="E140" s="59">
        <v>17000</v>
      </c>
      <c r="F140" s="60"/>
      <c r="G140" s="60">
        <f t="shared" si="526"/>
        <v>17000</v>
      </c>
      <c r="H140" s="60"/>
      <c r="I140" s="61">
        <f t="shared" si="377"/>
        <v>0</v>
      </c>
      <c r="J140" s="61">
        <f t="shared" si="378"/>
        <v>0</v>
      </c>
      <c r="K140" s="155"/>
      <c r="L140" s="155"/>
      <c r="M140" s="156"/>
      <c r="N140" s="155"/>
      <c r="O140" s="164">
        <f t="shared" ref="O140:Q140" si="568">AA140+AD140+AG140+AJ140+AM140+AP140+AS140+AV140+AY140+BB140+BE140+BH140</f>
        <v>0</v>
      </c>
      <c r="P140" s="164">
        <f t="shared" si="568"/>
        <v>0</v>
      </c>
      <c r="Q140" s="164">
        <f t="shared" si="568"/>
        <v>0</v>
      </c>
      <c r="R140" s="67">
        <f t="shared" ref="R140:T140" si="569">IF(BK140=0,SUM(AA140+AD140+AG140+AJ140+AM140+AP140+AS140+AV140+AY140+BB140+BE140+BH140),BK140)</f>
        <v>0</v>
      </c>
      <c r="S140" s="67">
        <f t="shared" si="569"/>
        <v>0</v>
      </c>
      <c r="T140" s="67">
        <f t="shared" si="569"/>
        <v>0</v>
      </c>
      <c r="U140" s="164">
        <f t="shared" si="529"/>
        <v>0</v>
      </c>
      <c r="V140" s="66">
        <f t="shared" si="530"/>
        <v>0</v>
      </c>
      <c r="W140" s="164">
        <f t="shared" si="531"/>
        <v>0</v>
      </c>
      <c r="X140" s="69">
        <f t="shared" ref="X140:Y140" si="570">IF(O140&gt;0,O140/K140,0)</f>
        <v>0</v>
      </c>
      <c r="Y140" s="69">
        <f t="shared" si="570"/>
        <v>0</v>
      </c>
      <c r="Z140" s="69">
        <f t="shared" si="5"/>
        <v>0</v>
      </c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70">
        <f t="shared" si="546"/>
        <v>0</v>
      </c>
      <c r="BO140" s="65">
        <f t="shared" si="547"/>
        <v>0</v>
      </c>
      <c r="BP140" s="70">
        <f t="shared" si="548"/>
        <v>0</v>
      </c>
      <c r="BQ140" s="70">
        <f t="shared" si="549"/>
        <v>0</v>
      </c>
      <c r="BR140" s="70">
        <f t="shared" si="550"/>
        <v>0</v>
      </c>
      <c r="BS140" s="70">
        <f t="shared" si="551"/>
        <v>0</v>
      </c>
      <c r="BT140" s="70">
        <f t="shared" si="552"/>
        <v>0</v>
      </c>
      <c r="BU140" s="70">
        <f t="shared" si="553"/>
        <v>0</v>
      </c>
      <c r="BV140" s="70">
        <f t="shared" si="554"/>
        <v>0</v>
      </c>
      <c r="BW140" s="70">
        <f t="shared" si="555"/>
        <v>0</v>
      </c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153"/>
      <c r="B141" s="154"/>
      <c r="C141" s="57" t="s">
        <v>386</v>
      </c>
      <c r="D141" s="160" t="s">
        <v>387</v>
      </c>
      <c r="E141" s="59">
        <v>40721.629999999997</v>
      </c>
      <c r="F141" s="60"/>
      <c r="G141" s="60">
        <f t="shared" si="526"/>
        <v>40721.629999999997</v>
      </c>
      <c r="H141" s="60"/>
      <c r="I141" s="61">
        <f t="shared" si="377"/>
        <v>0</v>
      </c>
      <c r="J141" s="61">
        <f t="shared" si="378"/>
        <v>0</v>
      </c>
      <c r="K141" s="155"/>
      <c r="L141" s="155"/>
      <c r="M141" s="156"/>
      <c r="N141" s="155"/>
      <c r="O141" s="164">
        <f t="shared" ref="O141:Q141" si="571">AA141+AD141+AG141+AJ141+AM141+AP141+AS141+AV141+AY141+BB141+BE141+BH141</f>
        <v>0</v>
      </c>
      <c r="P141" s="164">
        <f t="shared" si="571"/>
        <v>0</v>
      </c>
      <c r="Q141" s="164">
        <f t="shared" si="571"/>
        <v>0</v>
      </c>
      <c r="R141" s="67">
        <f t="shared" ref="R141:T141" si="572">IF(BK141=0,SUM(AA141+AD141+AG141+AJ141+AM141+AP141+AS141+AV141+AY141+BB141+BE141+BH141),BK141)</f>
        <v>0</v>
      </c>
      <c r="S141" s="67">
        <f t="shared" si="572"/>
        <v>0</v>
      </c>
      <c r="T141" s="67">
        <f t="shared" si="572"/>
        <v>0</v>
      </c>
      <c r="U141" s="164">
        <f t="shared" si="529"/>
        <v>0</v>
      </c>
      <c r="V141" s="66">
        <f t="shared" si="530"/>
        <v>0</v>
      </c>
      <c r="W141" s="164">
        <f t="shared" si="531"/>
        <v>0</v>
      </c>
      <c r="X141" s="69">
        <f t="shared" ref="X141:Y141" si="573">IF(O141&gt;0,O141/K141,0)</f>
        <v>0</v>
      </c>
      <c r="Y141" s="69">
        <f t="shared" si="573"/>
        <v>0</v>
      </c>
      <c r="Z141" s="69">
        <f t="shared" si="5"/>
        <v>0</v>
      </c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55"/>
      <c r="BN141" s="70">
        <f t="shared" si="546"/>
        <v>0</v>
      </c>
      <c r="BO141" s="65">
        <f t="shared" si="547"/>
        <v>0</v>
      </c>
      <c r="BP141" s="70">
        <f t="shared" si="548"/>
        <v>0</v>
      </c>
      <c r="BQ141" s="70">
        <f t="shared" si="549"/>
        <v>0</v>
      </c>
      <c r="BR141" s="70">
        <f t="shared" si="550"/>
        <v>0</v>
      </c>
      <c r="BS141" s="70">
        <f t="shared" si="551"/>
        <v>0</v>
      </c>
      <c r="BT141" s="70">
        <f t="shared" si="552"/>
        <v>0</v>
      </c>
      <c r="BU141" s="70">
        <f t="shared" si="553"/>
        <v>0</v>
      </c>
      <c r="BV141" s="70">
        <f t="shared" si="554"/>
        <v>0</v>
      </c>
      <c r="BW141" s="70">
        <f t="shared" si="555"/>
        <v>0</v>
      </c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>
      <c r="A142" s="191"/>
      <c r="B142" s="143"/>
      <c r="C142" s="192"/>
      <c r="D142" s="145" t="s">
        <v>388</v>
      </c>
      <c r="E142" s="146">
        <f t="shared" ref="E142:W142" si="574">SUM(E143:E146)</f>
        <v>46288.65</v>
      </c>
      <c r="F142" s="147">
        <f t="shared" si="574"/>
        <v>0</v>
      </c>
      <c r="G142" s="147">
        <f t="shared" si="574"/>
        <v>46288.65</v>
      </c>
      <c r="H142" s="147">
        <f t="shared" si="574"/>
        <v>0</v>
      </c>
      <c r="I142" s="147">
        <f t="shared" si="574"/>
        <v>0</v>
      </c>
      <c r="J142" s="147">
        <f t="shared" si="574"/>
        <v>0</v>
      </c>
      <c r="K142" s="147">
        <f t="shared" si="574"/>
        <v>0</v>
      </c>
      <c r="L142" s="147">
        <f t="shared" si="574"/>
        <v>0</v>
      </c>
      <c r="M142" s="149">
        <f t="shared" si="574"/>
        <v>0</v>
      </c>
      <c r="N142" s="147">
        <f t="shared" si="574"/>
        <v>0</v>
      </c>
      <c r="O142" s="147">
        <f t="shared" si="574"/>
        <v>0</v>
      </c>
      <c r="P142" s="147">
        <f t="shared" si="574"/>
        <v>0</v>
      </c>
      <c r="Q142" s="147">
        <f t="shared" si="574"/>
        <v>0</v>
      </c>
      <c r="R142" s="147">
        <f t="shared" si="574"/>
        <v>0</v>
      </c>
      <c r="S142" s="147">
        <f t="shared" si="574"/>
        <v>0</v>
      </c>
      <c r="T142" s="147">
        <f t="shared" si="574"/>
        <v>0</v>
      </c>
      <c r="U142" s="147">
        <f t="shared" si="574"/>
        <v>0</v>
      </c>
      <c r="V142" s="147">
        <f t="shared" si="574"/>
        <v>0</v>
      </c>
      <c r="W142" s="147">
        <f t="shared" si="574"/>
        <v>0</v>
      </c>
      <c r="X142" s="182">
        <f t="shared" ref="X142:Y142" si="575">IF(O142&gt;0,O142/K142,0)</f>
        <v>0</v>
      </c>
      <c r="Y142" s="182">
        <f t="shared" si="575"/>
        <v>0</v>
      </c>
      <c r="Z142" s="182">
        <f t="shared" si="5"/>
        <v>0</v>
      </c>
      <c r="AA142" s="147">
        <f t="shared" ref="AA142:BW142" si="576">SUM(AA143:AA146)</f>
        <v>0</v>
      </c>
      <c r="AB142" s="147">
        <f t="shared" si="576"/>
        <v>0</v>
      </c>
      <c r="AC142" s="147">
        <f t="shared" si="576"/>
        <v>0</v>
      </c>
      <c r="AD142" s="147">
        <f t="shared" si="576"/>
        <v>0</v>
      </c>
      <c r="AE142" s="147">
        <f t="shared" si="576"/>
        <v>0</v>
      </c>
      <c r="AF142" s="147">
        <f t="shared" si="576"/>
        <v>0</v>
      </c>
      <c r="AG142" s="147">
        <f t="shared" si="576"/>
        <v>0</v>
      </c>
      <c r="AH142" s="147">
        <f t="shared" si="576"/>
        <v>0</v>
      </c>
      <c r="AI142" s="147">
        <f t="shared" si="576"/>
        <v>0</v>
      </c>
      <c r="AJ142" s="147">
        <f t="shared" si="576"/>
        <v>0</v>
      </c>
      <c r="AK142" s="147">
        <f t="shared" si="576"/>
        <v>0</v>
      </c>
      <c r="AL142" s="147">
        <f t="shared" si="576"/>
        <v>0</v>
      </c>
      <c r="AM142" s="147">
        <f t="shared" si="576"/>
        <v>0</v>
      </c>
      <c r="AN142" s="147">
        <f t="shared" si="576"/>
        <v>0</v>
      </c>
      <c r="AO142" s="147">
        <f t="shared" si="576"/>
        <v>0</v>
      </c>
      <c r="AP142" s="147">
        <f t="shared" si="576"/>
        <v>0</v>
      </c>
      <c r="AQ142" s="147">
        <f t="shared" si="576"/>
        <v>0</v>
      </c>
      <c r="AR142" s="147">
        <f t="shared" si="576"/>
        <v>0</v>
      </c>
      <c r="AS142" s="147">
        <f t="shared" si="576"/>
        <v>0</v>
      </c>
      <c r="AT142" s="147">
        <f t="shared" si="576"/>
        <v>0</v>
      </c>
      <c r="AU142" s="147">
        <f t="shared" si="576"/>
        <v>0</v>
      </c>
      <c r="AV142" s="147">
        <f t="shared" si="576"/>
        <v>0</v>
      </c>
      <c r="AW142" s="147">
        <f t="shared" si="576"/>
        <v>0</v>
      </c>
      <c r="AX142" s="147">
        <f t="shared" si="576"/>
        <v>0</v>
      </c>
      <c r="AY142" s="147">
        <f t="shared" si="576"/>
        <v>0</v>
      </c>
      <c r="AZ142" s="147">
        <f t="shared" si="576"/>
        <v>0</v>
      </c>
      <c r="BA142" s="147">
        <f t="shared" si="576"/>
        <v>0</v>
      </c>
      <c r="BB142" s="147">
        <f t="shared" si="576"/>
        <v>0</v>
      </c>
      <c r="BC142" s="147">
        <f t="shared" si="576"/>
        <v>0</v>
      </c>
      <c r="BD142" s="147">
        <f t="shared" si="576"/>
        <v>0</v>
      </c>
      <c r="BE142" s="147">
        <f t="shared" si="576"/>
        <v>0</v>
      </c>
      <c r="BF142" s="147">
        <f t="shared" si="576"/>
        <v>0</v>
      </c>
      <c r="BG142" s="147">
        <f t="shared" si="576"/>
        <v>0</v>
      </c>
      <c r="BH142" s="147">
        <f t="shared" si="576"/>
        <v>0</v>
      </c>
      <c r="BI142" s="147">
        <f t="shared" si="576"/>
        <v>0</v>
      </c>
      <c r="BJ142" s="147">
        <f t="shared" si="576"/>
        <v>0</v>
      </c>
      <c r="BK142" s="147">
        <f t="shared" si="576"/>
        <v>0</v>
      </c>
      <c r="BL142" s="147">
        <f t="shared" si="576"/>
        <v>0</v>
      </c>
      <c r="BM142" s="147">
        <f t="shared" si="576"/>
        <v>0</v>
      </c>
      <c r="BN142" s="147">
        <f t="shared" si="576"/>
        <v>0</v>
      </c>
      <c r="BO142" s="147">
        <f t="shared" si="576"/>
        <v>0</v>
      </c>
      <c r="BP142" s="147">
        <f t="shared" si="576"/>
        <v>0</v>
      </c>
      <c r="BQ142" s="147">
        <f t="shared" si="576"/>
        <v>0</v>
      </c>
      <c r="BR142" s="147">
        <f t="shared" si="576"/>
        <v>0</v>
      </c>
      <c r="BS142" s="147">
        <f t="shared" si="576"/>
        <v>0</v>
      </c>
      <c r="BT142" s="147">
        <f t="shared" si="576"/>
        <v>0</v>
      </c>
      <c r="BU142" s="147">
        <f t="shared" si="576"/>
        <v>0</v>
      </c>
      <c r="BV142" s="147">
        <f t="shared" si="576"/>
        <v>0</v>
      </c>
      <c r="BW142" s="147">
        <f t="shared" si="576"/>
        <v>0</v>
      </c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>
      <c r="A143" s="72"/>
      <c r="B143" s="73"/>
      <c r="C143" s="57" t="s">
        <v>117</v>
      </c>
      <c r="D143" s="58" t="s">
        <v>118</v>
      </c>
      <c r="E143" s="59">
        <v>3000</v>
      </c>
      <c r="F143" s="60">
        <v>0</v>
      </c>
      <c r="G143" s="60">
        <f t="shared" ref="G143:G146" si="577">E143-F143</f>
        <v>3000</v>
      </c>
      <c r="H143" s="60"/>
      <c r="I143" s="61">
        <f t="shared" ref="I143:I425" si="578">IF(G143&gt;0,K143/G143,0)</f>
        <v>0</v>
      </c>
      <c r="J143" s="61">
        <f t="shared" ref="J143:J425" si="579">IF(G143&gt;0,O143/G143,0)</f>
        <v>0</v>
      </c>
      <c r="K143" s="193"/>
      <c r="L143" s="194"/>
      <c r="M143" s="193"/>
      <c r="N143" s="193"/>
      <c r="O143" s="66">
        <f t="shared" ref="O143:Q143" si="580">AA143+AD143+AG143+AJ143+AM143+AP143+AS143+AV143+AY143+BB143+BE143+BH143</f>
        <v>0</v>
      </c>
      <c r="P143" s="66">
        <f t="shared" si="580"/>
        <v>0</v>
      </c>
      <c r="Q143" s="66">
        <f t="shared" si="580"/>
        <v>0</v>
      </c>
      <c r="R143" s="67">
        <f t="shared" ref="R143:T143" si="581">IF(BK143=0,SUM(AA143+AD143+AG143+AJ143+AM143+AP143+AS143+AV143+AY143+BB143+BE143+BH143),BK143)</f>
        <v>0</v>
      </c>
      <c r="S143" s="67">
        <f t="shared" si="581"/>
        <v>0</v>
      </c>
      <c r="T143" s="67">
        <f t="shared" si="581"/>
        <v>0</v>
      </c>
      <c r="U143" s="66">
        <f t="shared" ref="U143:U146" si="582">K143-O143</f>
        <v>0</v>
      </c>
      <c r="V143" s="66">
        <f t="shared" ref="V143:V146" si="583">L143-P143-M143</f>
        <v>0</v>
      </c>
      <c r="W143" s="66">
        <f t="shared" ref="W143:W146" si="584">N143-Q143</f>
        <v>0</v>
      </c>
      <c r="X143" s="69">
        <f t="shared" ref="X143:Y143" si="585">IF(O143&gt;0,O143/K143,0)</f>
        <v>0</v>
      </c>
      <c r="Y143" s="69">
        <f t="shared" si="585"/>
        <v>0</v>
      </c>
      <c r="Z143" s="69">
        <f t="shared" si="5"/>
        <v>0</v>
      </c>
      <c r="AA143" s="195"/>
      <c r="AB143" s="195"/>
      <c r="AC143" s="195"/>
      <c r="AD143" s="195"/>
      <c r="AE143" s="171"/>
      <c r="AF143" s="171"/>
      <c r="AG143" s="171"/>
      <c r="AH143" s="171"/>
      <c r="AI143" s="195"/>
      <c r="AJ143" s="195"/>
      <c r="AK143" s="195"/>
      <c r="AL143" s="195"/>
      <c r="AM143" s="195"/>
      <c r="AN143" s="195"/>
      <c r="AO143" s="195"/>
      <c r="AP143" s="195"/>
      <c r="AQ143" s="195"/>
      <c r="AR143" s="195"/>
      <c r="AS143" s="195"/>
      <c r="AT143" s="195"/>
      <c r="AU143" s="195"/>
      <c r="AV143" s="195"/>
      <c r="AW143" s="195"/>
      <c r="AX143" s="195"/>
      <c r="AY143" s="195"/>
      <c r="AZ143" s="195"/>
      <c r="BA143" s="195"/>
      <c r="BB143" s="195"/>
      <c r="BC143" s="195"/>
      <c r="BD143" s="195"/>
      <c r="BE143" s="195"/>
      <c r="BF143" s="195"/>
      <c r="BG143" s="195"/>
      <c r="BH143" s="195"/>
      <c r="BI143" s="195"/>
      <c r="BJ143" s="195"/>
      <c r="BK143" s="195"/>
      <c r="BL143" s="195"/>
      <c r="BM143" s="195"/>
      <c r="BN143" s="70">
        <f t="shared" ref="BN143" si="586">IF(O143-BK143&gt;0,O143-BK143,0)</f>
        <v>0</v>
      </c>
      <c r="BO143" s="65">
        <f t="shared" ref="BO143" si="587">IF(Q143-BM143&gt;0,Q143-BM143,0)</f>
        <v>0</v>
      </c>
      <c r="BP143" s="70">
        <f t="shared" ref="BP143" si="588">IF(BN143+BO143&gt;0,BN143+BO143,0)</f>
        <v>0</v>
      </c>
      <c r="BQ143" s="70">
        <f t="shared" ref="BQ143" si="589">IF(U143=0,0,U143)</f>
        <v>0</v>
      </c>
      <c r="BR143" s="70">
        <f t="shared" ref="BR143" si="590">IF(W143=0,0,W143)</f>
        <v>0</v>
      </c>
      <c r="BS143" s="70">
        <f t="shared" ref="BS143" si="591">IF(BQ143+BR143&gt;0,BQ143+BR143,0)</f>
        <v>0</v>
      </c>
      <c r="BT143" s="70">
        <f t="shared" ref="BT143" si="592">IF(V143&gt;0,V143,0)</f>
        <v>0</v>
      </c>
      <c r="BU143" s="70">
        <f t="shared" ref="BU143" si="593">IF(BP143=0,0,BP143)</f>
        <v>0</v>
      </c>
      <c r="BV143" s="70">
        <f t="shared" ref="BV143" si="594">IF(BS143=0,0,BS143)</f>
        <v>0</v>
      </c>
      <c r="BW143" s="70">
        <f t="shared" ref="BW143" si="595">IF(BP143+BT143&gt;0,BP143+BT143,0)</f>
        <v>0</v>
      </c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>
      <c r="A144" s="72"/>
      <c r="B144" s="73"/>
      <c r="C144" s="57" t="s">
        <v>134</v>
      </c>
      <c r="D144" s="58" t="s">
        <v>135</v>
      </c>
      <c r="E144" s="59">
        <v>7000</v>
      </c>
      <c r="F144" s="60"/>
      <c r="G144" s="60">
        <f t="shared" si="577"/>
        <v>7000</v>
      </c>
      <c r="H144" s="60"/>
      <c r="I144" s="61">
        <f t="shared" si="578"/>
        <v>0</v>
      </c>
      <c r="J144" s="61">
        <f t="shared" si="579"/>
        <v>0</v>
      </c>
      <c r="K144" s="195"/>
      <c r="L144" s="196"/>
      <c r="M144" s="193"/>
      <c r="N144" s="196"/>
      <c r="O144" s="66">
        <f t="shared" ref="O144:Q144" si="596">AA144+AD144+AG144+AJ144+AM144+AP144+AS144+AV144+AY144+BB144+BE144+BH144</f>
        <v>0</v>
      </c>
      <c r="P144" s="66">
        <f t="shared" si="596"/>
        <v>0</v>
      </c>
      <c r="Q144" s="66">
        <f t="shared" si="596"/>
        <v>0</v>
      </c>
      <c r="R144" s="67">
        <f t="shared" ref="R144:T144" si="597">IF(BK144=0,SUM(AA144+AD144+AG144+AJ144+AM144+AP144+AS144+AV144+AY144+BB144+BE144+BH144),BK144)</f>
        <v>0</v>
      </c>
      <c r="S144" s="67">
        <f t="shared" si="597"/>
        <v>0</v>
      </c>
      <c r="T144" s="67">
        <f t="shared" si="597"/>
        <v>0</v>
      </c>
      <c r="U144" s="66">
        <f t="shared" si="582"/>
        <v>0</v>
      </c>
      <c r="V144" s="66">
        <f t="shared" si="583"/>
        <v>0</v>
      </c>
      <c r="W144" s="66">
        <f t="shared" si="584"/>
        <v>0</v>
      </c>
      <c r="X144" s="69">
        <f t="shared" ref="X144:Y144" si="598">IF(O144&gt;0,O144/K144,0)</f>
        <v>0</v>
      </c>
      <c r="Y144" s="69">
        <f t="shared" si="598"/>
        <v>0</v>
      </c>
      <c r="Z144" s="69">
        <f t="shared" si="5"/>
        <v>0</v>
      </c>
      <c r="AA144" s="196"/>
      <c r="AB144" s="196"/>
      <c r="AC144" s="196"/>
      <c r="AD144" s="196"/>
      <c r="AE144" s="172"/>
      <c r="AF144" s="172"/>
      <c r="AG144" s="172"/>
      <c r="AH144" s="172"/>
      <c r="AI144" s="196"/>
      <c r="AJ144" s="196"/>
      <c r="AK144" s="196"/>
      <c r="AL144" s="196"/>
      <c r="AM144" s="193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3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70">
        <f t="shared" ref="BN144:BN146" si="599">IF(O144-BK144&gt;0,O144-BK144,0)</f>
        <v>0</v>
      </c>
      <c r="BO144" s="65">
        <f t="shared" ref="BO144:BO146" si="600">IF(Q144-BM144&gt;0,Q144-BM144,0)</f>
        <v>0</v>
      </c>
      <c r="BP144" s="70">
        <f t="shared" ref="BP144:BP146" si="601">IF(BN144+BO144&gt;0,BN144+BO144,0)</f>
        <v>0</v>
      </c>
      <c r="BQ144" s="70">
        <f t="shared" ref="BQ144:BQ146" si="602">IF(U144=0,0,U144)</f>
        <v>0</v>
      </c>
      <c r="BR144" s="70">
        <f t="shared" ref="BR144:BR146" si="603">IF(W144=0,0,W144)</f>
        <v>0</v>
      </c>
      <c r="BS144" s="70">
        <f t="shared" ref="BS144:BS146" si="604">IF(BQ144+BR144&gt;0,BQ144+BR144,0)</f>
        <v>0</v>
      </c>
      <c r="BT144" s="70">
        <f t="shared" ref="BT144:BT146" si="605">IF(V144&gt;0,V144,0)</f>
        <v>0</v>
      </c>
      <c r="BU144" s="70">
        <f t="shared" ref="BU144:BU146" si="606">IF(BP144=0,0,BP144)</f>
        <v>0</v>
      </c>
      <c r="BV144" s="70">
        <f t="shared" ref="BV144:BV146" si="607">IF(BS144=0,0,BS144)</f>
        <v>0</v>
      </c>
      <c r="BW144" s="70">
        <f t="shared" ref="BW144:BW146" si="608">IF(BP144+BT144&gt;0,BP144+BT144,0)</f>
        <v>0</v>
      </c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72"/>
      <c r="B145" s="73"/>
      <c r="C145" s="57" t="s">
        <v>389</v>
      </c>
      <c r="D145" s="112" t="s">
        <v>390</v>
      </c>
      <c r="E145" s="59">
        <v>30000</v>
      </c>
      <c r="F145" s="60"/>
      <c r="G145" s="60">
        <f t="shared" si="577"/>
        <v>30000</v>
      </c>
      <c r="H145" s="60"/>
      <c r="I145" s="61">
        <f t="shared" si="578"/>
        <v>0</v>
      </c>
      <c r="J145" s="61">
        <f t="shared" si="579"/>
        <v>0</v>
      </c>
      <c r="K145" s="195"/>
      <c r="L145" s="196"/>
      <c r="M145" s="193"/>
      <c r="N145" s="196"/>
      <c r="O145" s="66">
        <f t="shared" ref="O145:Q145" si="609">AA145+AD145+AG145+AJ145+AM145+AP145+AS145+AV145+AY145+BB145+BE145+BH145</f>
        <v>0</v>
      </c>
      <c r="P145" s="66">
        <f t="shared" si="609"/>
        <v>0</v>
      </c>
      <c r="Q145" s="66">
        <f t="shared" si="609"/>
        <v>0</v>
      </c>
      <c r="R145" s="67">
        <f t="shared" ref="R145:T145" si="610">IF(BK145=0,SUM(AA145+AD145+AG145+AJ145+AM145+AP145+AS145+AV145+AY145+BB145+BE145+BH145),BK145)</f>
        <v>0</v>
      </c>
      <c r="S145" s="67">
        <f t="shared" si="610"/>
        <v>0</v>
      </c>
      <c r="T145" s="67">
        <f t="shared" si="610"/>
        <v>0</v>
      </c>
      <c r="U145" s="66">
        <f t="shared" si="582"/>
        <v>0</v>
      </c>
      <c r="V145" s="66">
        <f t="shared" si="583"/>
        <v>0</v>
      </c>
      <c r="W145" s="66">
        <f t="shared" si="584"/>
        <v>0</v>
      </c>
      <c r="X145" s="69">
        <f t="shared" ref="X145:Y145" si="611">IF(O145&gt;0,O145/K145,0)</f>
        <v>0</v>
      </c>
      <c r="Y145" s="69">
        <f t="shared" si="611"/>
        <v>0</v>
      </c>
      <c r="Z145" s="69">
        <f t="shared" si="5"/>
        <v>0</v>
      </c>
      <c r="AA145" s="196"/>
      <c r="AB145" s="196"/>
      <c r="AC145" s="196"/>
      <c r="AD145" s="196"/>
      <c r="AE145" s="172"/>
      <c r="AF145" s="172"/>
      <c r="AG145" s="172"/>
      <c r="AH145" s="172"/>
      <c r="AI145" s="196"/>
      <c r="AJ145" s="196"/>
      <c r="AK145" s="196"/>
      <c r="AL145" s="196"/>
      <c r="AM145" s="193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3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70">
        <f t="shared" si="599"/>
        <v>0</v>
      </c>
      <c r="BO145" s="65">
        <f t="shared" si="600"/>
        <v>0</v>
      </c>
      <c r="BP145" s="70">
        <f t="shared" si="601"/>
        <v>0</v>
      </c>
      <c r="BQ145" s="70">
        <f t="shared" si="602"/>
        <v>0</v>
      </c>
      <c r="BR145" s="70">
        <f t="shared" si="603"/>
        <v>0</v>
      </c>
      <c r="BS145" s="70">
        <f t="shared" si="604"/>
        <v>0</v>
      </c>
      <c r="BT145" s="70">
        <f t="shared" si="605"/>
        <v>0</v>
      </c>
      <c r="BU145" s="70">
        <f t="shared" si="606"/>
        <v>0</v>
      </c>
      <c r="BV145" s="70">
        <f t="shared" si="607"/>
        <v>0</v>
      </c>
      <c r="BW145" s="70">
        <f t="shared" si="608"/>
        <v>0</v>
      </c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72"/>
      <c r="B146" s="73"/>
      <c r="C146" s="57" t="s">
        <v>391</v>
      </c>
      <c r="D146" s="58" t="s">
        <v>392</v>
      </c>
      <c r="E146" s="59">
        <v>6288.65</v>
      </c>
      <c r="F146" s="60"/>
      <c r="G146" s="60">
        <f t="shared" si="577"/>
        <v>6288.65</v>
      </c>
      <c r="H146" s="60"/>
      <c r="I146" s="61">
        <f t="shared" si="578"/>
        <v>0</v>
      </c>
      <c r="J146" s="61">
        <f t="shared" si="579"/>
        <v>0</v>
      </c>
      <c r="K146" s="195"/>
      <c r="L146" s="196"/>
      <c r="M146" s="193"/>
      <c r="N146" s="196"/>
      <c r="O146" s="66">
        <f t="shared" ref="O146:Q146" si="612">AA146+AD146+AG146+AJ146+AM146+AP146+AS146+AV146+AY146+BB146+BE146+BH146</f>
        <v>0</v>
      </c>
      <c r="P146" s="66">
        <f t="shared" si="612"/>
        <v>0</v>
      </c>
      <c r="Q146" s="66">
        <f t="shared" si="612"/>
        <v>0</v>
      </c>
      <c r="R146" s="67">
        <f t="shared" ref="R146:T146" si="613">IF(BK146=0,SUM(AA146+AD146+AG146+AJ146+AM146+AP146+AS146+AV146+AY146+BB146+BE146+BH146),BK146)</f>
        <v>0</v>
      </c>
      <c r="S146" s="67">
        <f t="shared" si="613"/>
        <v>0</v>
      </c>
      <c r="T146" s="67">
        <f t="shared" si="613"/>
        <v>0</v>
      </c>
      <c r="U146" s="66">
        <f t="shared" si="582"/>
        <v>0</v>
      </c>
      <c r="V146" s="66">
        <f t="shared" si="583"/>
        <v>0</v>
      </c>
      <c r="W146" s="66">
        <f t="shared" si="584"/>
        <v>0</v>
      </c>
      <c r="X146" s="69">
        <f t="shared" ref="X146:Y146" si="614">IF(O146&gt;0,O146/K146,0)</f>
        <v>0</v>
      </c>
      <c r="Y146" s="69">
        <f t="shared" si="614"/>
        <v>0</v>
      </c>
      <c r="Z146" s="69">
        <f t="shared" si="5"/>
        <v>0</v>
      </c>
      <c r="AA146" s="196"/>
      <c r="AB146" s="196"/>
      <c r="AC146" s="196"/>
      <c r="AD146" s="196"/>
      <c r="AE146" s="172"/>
      <c r="AF146" s="172"/>
      <c r="AG146" s="172"/>
      <c r="AH146" s="172"/>
      <c r="AI146" s="196"/>
      <c r="AJ146" s="196"/>
      <c r="AK146" s="196"/>
      <c r="AL146" s="196"/>
      <c r="AM146" s="193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3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70">
        <f t="shared" si="599"/>
        <v>0</v>
      </c>
      <c r="BO146" s="65">
        <f t="shared" si="600"/>
        <v>0</v>
      </c>
      <c r="BP146" s="70">
        <f t="shared" si="601"/>
        <v>0</v>
      </c>
      <c r="BQ146" s="70">
        <f t="shared" si="602"/>
        <v>0</v>
      </c>
      <c r="BR146" s="70">
        <f t="shared" si="603"/>
        <v>0</v>
      </c>
      <c r="BS146" s="70">
        <f t="shared" si="604"/>
        <v>0</v>
      </c>
      <c r="BT146" s="70">
        <f t="shared" si="605"/>
        <v>0</v>
      </c>
      <c r="BU146" s="70">
        <f t="shared" si="606"/>
        <v>0</v>
      </c>
      <c r="BV146" s="70">
        <f t="shared" si="607"/>
        <v>0</v>
      </c>
      <c r="BW146" s="70">
        <f t="shared" si="608"/>
        <v>0</v>
      </c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>
      <c r="A147" s="142"/>
      <c r="B147" s="143"/>
      <c r="C147" s="192"/>
      <c r="D147" s="145" t="s">
        <v>393</v>
      </c>
      <c r="E147" s="146">
        <f t="shared" ref="E147:H147" si="615">SUM(E148:E150)</f>
        <v>25000</v>
      </c>
      <c r="F147" s="147">
        <f t="shared" si="615"/>
        <v>0</v>
      </c>
      <c r="G147" s="147">
        <f t="shared" si="615"/>
        <v>25000</v>
      </c>
      <c r="H147" s="147">
        <f t="shared" si="615"/>
        <v>0</v>
      </c>
      <c r="I147" s="148">
        <f t="shared" si="578"/>
        <v>0</v>
      </c>
      <c r="J147" s="148">
        <f t="shared" si="579"/>
        <v>0</v>
      </c>
      <c r="K147" s="147">
        <f t="shared" ref="K147:Q147" si="616">SUM(K148:K150)</f>
        <v>0</v>
      </c>
      <c r="L147" s="147">
        <f t="shared" si="616"/>
        <v>0</v>
      </c>
      <c r="M147" s="149">
        <f t="shared" si="616"/>
        <v>0</v>
      </c>
      <c r="N147" s="147">
        <f t="shared" si="616"/>
        <v>0</v>
      </c>
      <c r="O147" s="147">
        <f t="shared" si="616"/>
        <v>0</v>
      </c>
      <c r="P147" s="147">
        <f t="shared" si="616"/>
        <v>0</v>
      </c>
      <c r="Q147" s="147">
        <f t="shared" si="616"/>
        <v>0</v>
      </c>
      <c r="R147" s="45">
        <f t="shared" ref="R147:T147" si="617">IF(BK147=0,SUM(AA147+AD147+AG147+AJ147+AM147+AP147+AS147+AV147+AY147+BB147+BE147+BH147),BK147)</f>
        <v>0</v>
      </c>
      <c r="S147" s="45">
        <f t="shared" si="617"/>
        <v>0</v>
      </c>
      <c r="T147" s="45">
        <f t="shared" si="617"/>
        <v>0</v>
      </c>
      <c r="U147" s="147">
        <f t="shared" ref="U147:W147" si="618">SUM(U148:U150)</f>
        <v>0</v>
      </c>
      <c r="V147" s="147">
        <f t="shared" si="618"/>
        <v>0</v>
      </c>
      <c r="W147" s="147">
        <f t="shared" si="618"/>
        <v>0</v>
      </c>
      <c r="X147" s="150">
        <f t="shared" ref="X147:Y147" si="619">IF(O147&gt;0,O147/K147,0)</f>
        <v>0</v>
      </c>
      <c r="Y147" s="150">
        <f t="shared" si="619"/>
        <v>0</v>
      </c>
      <c r="Z147" s="150">
        <f t="shared" si="5"/>
        <v>0</v>
      </c>
      <c r="AA147" s="147">
        <f t="shared" ref="AA147:BW147" si="620">SUM(AA148:AA150)</f>
        <v>0</v>
      </c>
      <c r="AB147" s="147">
        <f t="shared" si="620"/>
        <v>0</v>
      </c>
      <c r="AC147" s="147">
        <f t="shared" si="620"/>
        <v>0</v>
      </c>
      <c r="AD147" s="147">
        <f t="shared" si="620"/>
        <v>0</v>
      </c>
      <c r="AE147" s="147">
        <f t="shared" si="620"/>
        <v>0</v>
      </c>
      <c r="AF147" s="147">
        <f t="shared" si="620"/>
        <v>0</v>
      </c>
      <c r="AG147" s="147">
        <f t="shared" si="620"/>
        <v>0</v>
      </c>
      <c r="AH147" s="147">
        <f t="shared" si="620"/>
        <v>0</v>
      </c>
      <c r="AI147" s="147">
        <f t="shared" si="620"/>
        <v>0</v>
      </c>
      <c r="AJ147" s="147">
        <f t="shared" si="620"/>
        <v>0</v>
      </c>
      <c r="AK147" s="147">
        <f t="shared" si="620"/>
        <v>0</v>
      </c>
      <c r="AL147" s="147">
        <f t="shared" si="620"/>
        <v>0</v>
      </c>
      <c r="AM147" s="147">
        <f t="shared" si="620"/>
        <v>0</v>
      </c>
      <c r="AN147" s="147">
        <f t="shared" si="620"/>
        <v>0</v>
      </c>
      <c r="AO147" s="147">
        <f t="shared" si="620"/>
        <v>0</v>
      </c>
      <c r="AP147" s="147">
        <f t="shared" si="620"/>
        <v>0</v>
      </c>
      <c r="AQ147" s="147">
        <f t="shared" si="620"/>
        <v>0</v>
      </c>
      <c r="AR147" s="147">
        <f t="shared" si="620"/>
        <v>0</v>
      </c>
      <c r="AS147" s="147">
        <f t="shared" si="620"/>
        <v>0</v>
      </c>
      <c r="AT147" s="147">
        <f t="shared" si="620"/>
        <v>0</v>
      </c>
      <c r="AU147" s="147">
        <f t="shared" si="620"/>
        <v>0</v>
      </c>
      <c r="AV147" s="147">
        <f t="shared" si="620"/>
        <v>0</v>
      </c>
      <c r="AW147" s="147">
        <f t="shared" si="620"/>
        <v>0</v>
      </c>
      <c r="AX147" s="147">
        <f t="shared" si="620"/>
        <v>0</v>
      </c>
      <c r="AY147" s="147">
        <f t="shared" si="620"/>
        <v>0</v>
      </c>
      <c r="AZ147" s="147">
        <f t="shared" si="620"/>
        <v>0</v>
      </c>
      <c r="BA147" s="147">
        <f t="shared" si="620"/>
        <v>0</v>
      </c>
      <c r="BB147" s="147">
        <f t="shared" si="620"/>
        <v>0</v>
      </c>
      <c r="BC147" s="147">
        <f t="shared" si="620"/>
        <v>0</v>
      </c>
      <c r="BD147" s="147">
        <f t="shared" si="620"/>
        <v>0</v>
      </c>
      <c r="BE147" s="147">
        <f t="shared" si="620"/>
        <v>0</v>
      </c>
      <c r="BF147" s="147">
        <f t="shared" si="620"/>
        <v>0</v>
      </c>
      <c r="BG147" s="147">
        <f t="shared" si="620"/>
        <v>0</v>
      </c>
      <c r="BH147" s="147">
        <f t="shared" si="620"/>
        <v>0</v>
      </c>
      <c r="BI147" s="147">
        <f t="shared" si="620"/>
        <v>0</v>
      </c>
      <c r="BJ147" s="147">
        <f t="shared" si="620"/>
        <v>0</v>
      </c>
      <c r="BK147" s="147">
        <f t="shared" si="620"/>
        <v>0</v>
      </c>
      <c r="BL147" s="147">
        <f t="shared" si="620"/>
        <v>0</v>
      </c>
      <c r="BM147" s="147">
        <f t="shared" si="620"/>
        <v>0</v>
      </c>
      <c r="BN147" s="147">
        <f t="shared" si="620"/>
        <v>0</v>
      </c>
      <c r="BO147" s="147">
        <f t="shared" si="620"/>
        <v>0</v>
      </c>
      <c r="BP147" s="147">
        <f t="shared" si="620"/>
        <v>0</v>
      </c>
      <c r="BQ147" s="147">
        <f t="shared" si="620"/>
        <v>0</v>
      </c>
      <c r="BR147" s="147">
        <f t="shared" si="620"/>
        <v>0</v>
      </c>
      <c r="BS147" s="147">
        <f t="shared" si="620"/>
        <v>0</v>
      </c>
      <c r="BT147" s="147">
        <f t="shared" si="620"/>
        <v>0</v>
      </c>
      <c r="BU147" s="147">
        <f t="shared" si="620"/>
        <v>0</v>
      </c>
      <c r="BV147" s="147">
        <f t="shared" si="620"/>
        <v>0</v>
      </c>
      <c r="BW147" s="147">
        <f t="shared" si="620"/>
        <v>0</v>
      </c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 customHeight="1">
      <c r="A148" s="72"/>
      <c r="B148" s="56"/>
      <c r="C148" s="57" t="s">
        <v>117</v>
      </c>
      <c r="D148" s="58" t="s">
        <v>118</v>
      </c>
      <c r="E148" s="59">
        <v>5000</v>
      </c>
      <c r="F148" s="60"/>
      <c r="G148" s="60">
        <f t="shared" ref="G148:G150" si="621">E148-F148</f>
        <v>5000</v>
      </c>
      <c r="H148" s="60"/>
      <c r="I148" s="61">
        <f t="shared" si="578"/>
        <v>0</v>
      </c>
      <c r="J148" s="61">
        <f t="shared" si="579"/>
        <v>0</v>
      </c>
      <c r="K148" s="195"/>
      <c r="L148" s="194"/>
      <c r="M148" s="193"/>
      <c r="N148" s="193"/>
      <c r="O148" s="66">
        <f t="shared" ref="O148:Q148" si="622">AA148+AD148+AG148+AJ148+AM148+AP148+AS148+AV148+AY148+BB148+BE148+BH148</f>
        <v>0</v>
      </c>
      <c r="P148" s="66">
        <f t="shared" si="622"/>
        <v>0</v>
      </c>
      <c r="Q148" s="66">
        <f t="shared" si="622"/>
        <v>0</v>
      </c>
      <c r="R148" s="67">
        <f t="shared" ref="R148:T148" si="623">IF(BK148=0,SUM(AA148+AD148+AG148+AJ148+AM148+AP148+AS148+AV148+AY148+BB148+BE148+BH148),BK148)</f>
        <v>0</v>
      </c>
      <c r="S148" s="67">
        <f t="shared" si="623"/>
        <v>0</v>
      </c>
      <c r="T148" s="67">
        <f t="shared" si="623"/>
        <v>0</v>
      </c>
      <c r="U148" s="66">
        <f t="shared" ref="U148:U150" si="624">K148-O148</f>
        <v>0</v>
      </c>
      <c r="V148" s="66">
        <f t="shared" ref="V148:V150" si="625">L148-P148-M148</f>
        <v>0</v>
      </c>
      <c r="W148" s="66">
        <f t="shared" ref="W148:W150" si="626">N148-Q148</f>
        <v>0</v>
      </c>
      <c r="X148" s="69">
        <f t="shared" ref="X148:Y148" si="627">IF(O148&gt;0,O148/K148,0)</f>
        <v>0</v>
      </c>
      <c r="Y148" s="69">
        <f t="shared" si="627"/>
        <v>0</v>
      </c>
      <c r="Z148" s="69">
        <f t="shared" si="5"/>
        <v>0</v>
      </c>
      <c r="AA148" s="195"/>
      <c r="AB148" s="195"/>
      <c r="AC148" s="195"/>
      <c r="AD148" s="195"/>
      <c r="AE148" s="171"/>
      <c r="AF148" s="171"/>
      <c r="AG148" s="171"/>
      <c r="AH148" s="171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5"/>
      <c r="AU148" s="195"/>
      <c r="AV148" s="195"/>
      <c r="AW148" s="195"/>
      <c r="AX148" s="195"/>
      <c r="AY148" s="195"/>
      <c r="AZ148" s="195"/>
      <c r="BA148" s="195"/>
      <c r="BB148" s="195"/>
      <c r="BC148" s="195"/>
      <c r="BD148" s="195"/>
      <c r="BE148" s="195"/>
      <c r="BF148" s="195"/>
      <c r="BG148" s="195"/>
      <c r="BH148" s="195"/>
      <c r="BI148" s="195"/>
      <c r="BJ148" s="195"/>
      <c r="BK148" s="195"/>
      <c r="BL148" s="195"/>
      <c r="BM148" s="195"/>
      <c r="BN148" s="70">
        <f t="shared" ref="BN148" si="628">IF(O148-BK148&gt;0,O148-BK148,0)</f>
        <v>0</v>
      </c>
      <c r="BO148" s="65">
        <f t="shared" ref="BO148" si="629">IF(Q148-BM148&gt;0,Q148-BM148,0)</f>
        <v>0</v>
      </c>
      <c r="BP148" s="70">
        <f t="shared" ref="BP148" si="630">IF(BN148+BO148&gt;0,BN148+BO148,0)</f>
        <v>0</v>
      </c>
      <c r="BQ148" s="70">
        <f t="shared" ref="BQ148" si="631">IF(U148=0,0,U148)</f>
        <v>0</v>
      </c>
      <c r="BR148" s="70">
        <f t="shared" ref="BR148" si="632">IF(W148=0,0,W148)</f>
        <v>0</v>
      </c>
      <c r="BS148" s="70">
        <f t="shared" ref="BS148" si="633">IF(BQ148+BR148&gt;0,BQ148+BR148,0)</f>
        <v>0</v>
      </c>
      <c r="BT148" s="70">
        <f t="shared" ref="BT148" si="634">IF(V148&gt;0,V148,0)</f>
        <v>0</v>
      </c>
      <c r="BU148" s="70">
        <f t="shared" ref="BU148" si="635">IF(BP148=0,0,BP148)</f>
        <v>0</v>
      </c>
      <c r="BV148" s="70">
        <f t="shared" ref="BV148" si="636">IF(BS148=0,0,BS148)</f>
        <v>0</v>
      </c>
      <c r="BW148" s="70">
        <f t="shared" ref="BW148" si="637">IF(BP148+BT148&gt;0,BP148+BT148,0)</f>
        <v>0</v>
      </c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72"/>
      <c r="B149" s="73"/>
      <c r="C149" s="57" t="s">
        <v>119</v>
      </c>
      <c r="D149" s="58" t="s">
        <v>394</v>
      </c>
      <c r="E149" s="59"/>
      <c r="F149" s="60"/>
      <c r="G149" s="60">
        <f t="shared" si="621"/>
        <v>0</v>
      </c>
      <c r="H149" s="60"/>
      <c r="I149" s="61">
        <f t="shared" si="578"/>
        <v>0</v>
      </c>
      <c r="J149" s="61">
        <f t="shared" si="579"/>
        <v>0</v>
      </c>
      <c r="K149" s="195"/>
      <c r="L149" s="194"/>
      <c r="M149" s="193"/>
      <c r="N149" s="193"/>
      <c r="O149" s="66">
        <f t="shared" ref="O149:Q149" si="638">AA149+AD149+AG149+AJ149+AM149+AP149+AS149+AV149+AY149+BB149+BE149+BH149</f>
        <v>0</v>
      </c>
      <c r="P149" s="66">
        <f t="shared" si="638"/>
        <v>0</v>
      </c>
      <c r="Q149" s="66">
        <f t="shared" si="638"/>
        <v>0</v>
      </c>
      <c r="R149" s="67">
        <f t="shared" ref="R149:T149" si="639">IF(BK149=0,SUM(AA149+AD149+AG149+AJ149+AM149+AP149+AS149+AV149+AY149+BB149+BE149+BH149),BK149)</f>
        <v>0</v>
      </c>
      <c r="S149" s="67">
        <f t="shared" si="639"/>
        <v>0</v>
      </c>
      <c r="T149" s="67">
        <f t="shared" si="639"/>
        <v>0</v>
      </c>
      <c r="U149" s="66">
        <f t="shared" si="624"/>
        <v>0</v>
      </c>
      <c r="V149" s="66">
        <f t="shared" si="625"/>
        <v>0</v>
      </c>
      <c r="W149" s="66">
        <f t="shared" si="626"/>
        <v>0</v>
      </c>
      <c r="X149" s="69">
        <f t="shared" ref="X149:Y149" si="640">IF(O149&gt;0,O149/K149,0)</f>
        <v>0</v>
      </c>
      <c r="Y149" s="69">
        <f t="shared" si="640"/>
        <v>0</v>
      </c>
      <c r="Z149" s="69">
        <f t="shared" si="5"/>
        <v>0</v>
      </c>
      <c r="AA149" s="195"/>
      <c r="AB149" s="195"/>
      <c r="AC149" s="195"/>
      <c r="AD149" s="195"/>
      <c r="AE149" s="171"/>
      <c r="AF149" s="171"/>
      <c r="AG149" s="171"/>
      <c r="AH149" s="171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5"/>
      <c r="AT149" s="195"/>
      <c r="AU149" s="195"/>
      <c r="AV149" s="195"/>
      <c r="AW149" s="195"/>
      <c r="AX149" s="195"/>
      <c r="AY149" s="195"/>
      <c r="AZ149" s="195"/>
      <c r="BA149" s="195"/>
      <c r="BB149" s="195"/>
      <c r="BC149" s="195"/>
      <c r="BD149" s="195"/>
      <c r="BE149" s="195"/>
      <c r="BF149" s="195"/>
      <c r="BG149" s="195"/>
      <c r="BH149" s="195"/>
      <c r="BI149" s="195"/>
      <c r="BJ149" s="195"/>
      <c r="BK149" s="195"/>
      <c r="BL149" s="195"/>
      <c r="BM149" s="195"/>
      <c r="BN149" s="70">
        <f t="shared" ref="BN149:BN150" si="641">IF(O149-BK149&gt;0,O149-BK149,0)</f>
        <v>0</v>
      </c>
      <c r="BO149" s="65">
        <f t="shared" ref="BO149:BO150" si="642">IF(Q149-BM149&gt;0,Q149-BM149,0)</f>
        <v>0</v>
      </c>
      <c r="BP149" s="70">
        <f t="shared" ref="BP149:BP150" si="643">IF(BN149+BO149&gt;0,BN149+BO149,0)</f>
        <v>0</v>
      </c>
      <c r="BQ149" s="70">
        <f t="shared" ref="BQ149:BQ150" si="644">IF(U149=0,0,U149)</f>
        <v>0</v>
      </c>
      <c r="BR149" s="70">
        <f t="shared" ref="BR149:BR150" si="645">IF(W149=0,0,W149)</f>
        <v>0</v>
      </c>
      <c r="BS149" s="70">
        <f t="shared" ref="BS149:BS150" si="646">IF(BQ149+BR149&gt;0,BQ149+BR149,0)</f>
        <v>0</v>
      </c>
      <c r="BT149" s="70">
        <f t="shared" ref="BT149:BT150" si="647">IF(V149&gt;0,V149,0)</f>
        <v>0</v>
      </c>
      <c r="BU149" s="70">
        <f t="shared" ref="BU149:BU150" si="648">IF(BP149=0,0,BP149)</f>
        <v>0</v>
      </c>
      <c r="BV149" s="70">
        <f t="shared" ref="BV149:BV150" si="649">IF(BS149=0,0,BS149)</f>
        <v>0</v>
      </c>
      <c r="BW149" s="70">
        <f t="shared" ref="BW149:BW150" si="650">IF(BP149+BT149&gt;0,BP149+BT149,0)</f>
        <v>0</v>
      </c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>
      <c r="A150" s="72"/>
      <c r="B150" s="73"/>
      <c r="C150" s="57" t="s">
        <v>233</v>
      </c>
      <c r="D150" s="58" t="s">
        <v>381</v>
      </c>
      <c r="E150" s="59">
        <v>20000</v>
      </c>
      <c r="F150" s="60"/>
      <c r="G150" s="60">
        <f t="shared" si="621"/>
        <v>20000</v>
      </c>
      <c r="H150" s="60"/>
      <c r="I150" s="61">
        <f t="shared" si="578"/>
        <v>0</v>
      </c>
      <c r="J150" s="61">
        <f t="shared" si="579"/>
        <v>0</v>
      </c>
      <c r="K150" s="187"/>
      <c r="L150" s="194"/>
      <c r="M150" s="193"/>
      <c r="N150" s="193"/>
      <c r="O150" s="66">
        <f t="shared" ref="O150:Q150" si="651">AA150+AD150+AG150+AJ150+AM150+AP150+AS150+AV150+AY150+BB150+BE150+BH150</f>
        <v>0</v>
      </c>
      <c r="P150" s="66">
        <f t="shared" si="651"/>
        <v>0</v>
      </c>
      <c r="Q150" s="66">
        <f t="shared" si="651"/>
        <v>0</v>
      </c>
      <c r="R150" s="67">
        <f t="shared" ref="R150:T150" si="652">IF(BK150=0,SUM(AA150+AD150+AG150+AJ150+AM150+AP150+AS150+AV150+AY150+BB150+BE150+BH150),BK150)</f>
        <v>0</v>
      </c>
      <c r="S150" s="67">
        <f t="shared" si="652"/>
        <v>0</v>
      </c>
      <c r="T150" s="67">
        <f t="shared" si="652"/>
        <v>0</v>
      </c>
      <c r="U150" s="66">
        <f t="shared" si="624"/>
        <v>0</v>
      </c>
      <c r="V150" s="66">
        <f t="shared" si="625"/>
        <v>0</v>
      </c>
      <c r="W150" s="66">
        <f t="shared" si="626"/>
        <v>0</v>
      </c>
      <c r="X150" s="69">
        <f t="shared" ref="X150:Y150" si="653">IF(O150&gt;0,O150/K150,0)</f>
        <v>0</v>
      </c>
      <c r="Y150" s="69">
        <f t="shared" si="653"/>
        <v>0</v>
      </c>
      <c r="Z150" s="69">
        <f t="shared" si="5"/>
        <v>0</v>
      </c>
      <c r="AA150" s="195"/>
      <c r="AB150" s="195"/>
      <c r="AC150" s="195"/>
      <c r="AD150" s="195"/>
      <c r="AE150" s="171"/>
      <c r="AF150" s="171"/>
      <c r="AG150" s="171"/>
      <c r="AH150" s="171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5"/>
      <c r="AT150" s="195"/>
      <c r="AU150" s="195"/>
      <c r="AV150" s="195"/>
      <c r="AW150" s="195"/>
      <c r="AX150" s="195"/>
      <c r="AY150" s="195"/>
      <c r="AZ150" s="195"/>
      <c r="BA150" s="195"/>
      <c r="BB150" s="195"/>
      <c r="BC150" s="195"/>
      <c r="BD150" s="195"/>
      <c r="BE150" s="195"/>
      <c r="BF150" s="195"/>
      <c r="BG150" s="195"/>
      <c r="BH150" s="195"/>
      <c r="BI150" s="195"/>
      <c r="BJ150" s="195"/>
      <c r="BK150" s="195"/>
      <c r="BL150" s="195"/>
      <c r="BM150" s="195"/>
      <c r="BN150" s="70">
        <f t="shared" si="641"/>
        <v>0</v>
      </c>
      <c r="BO150" s="65">
        <f t="shared" si="642"/>
        <v>0</v>
      </c>
      <c r="BP150" s="70">
        <f t="shared" si="643"/>
        <v>0</v>
      </c>
      <c r="BQ150" s="70">
        <f t="shared" si="644"/>
        <v>0</v>
      </c>
      <c r="BR150" s="70">
        <f t="shared" si="645"/>
        <v>0</v>
      </c>
      <c r="BS150" s="70">
        <f t="shared" si="646"/>
        <v>0</v>
      </c>
      <c r="BT150" s="70">
        <f t="shared" si="647"/>
        <v>0</v>
      </c>
      <c r="BU150" s="70">
        <f t="shared" si="648"/>
        <v>0</v>
      </c>
      <c r="BV150" s="70">
        <f t="shared" si="649"/>
        <v>0</v>
      </c>
      <c r="BW150" s="70">
        <f t="shared" si="650"/>
        <v>0</v>
      </c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>
      <c r="A151" s="142"/>
      <c r="B151" s="143"/>
      <c r="C151" s="192"/>
      <c r="D151" s="145" t="s">
        <v>395</v>
      </c>
      <c r="E151" s="146">
        <f t="shared" ref="E151:H151" si="654">SUM(E152:E158)</f>
        <v>10000</v>
      </c>
      <c r="F151" s="147">
        <f t="shared" si="654"/>
        <v>0</v>
      </c>
      <c r="G151" s="147">
        <f t="shared" si="654"/>
        <v>10000</v>
      </c>
      <c r="H151" s="147">
        <f t="shared" si="654"/>
        <v>0</v>
      </c>
      <c r="I151" s="148">
        <f t="shared" si="578"/>
        <v>0</v>
      </c>
      <c r="J151" s="148">
        <f t="shared" si="579"/>
        <v>0</v>
      </c>
      <c r="K151" s="147">
        <f t="shared" ref="K151:W151" si="655">SUM(K152:K158)</f>
        <v>0</v>
      </c>
      <c r="L151" s="147">
        <f t="shared" si="655"/>
        <v>18841</v>
      </c>
      <c r="M151" s="149">
        <f t="shared" si="655"/>
        <v>0</v>
      </c>
      <c r="N151" s="147">
        <f t="shared" si="655"/>
        <v>0</v>
      </c>
      <c r="O151" s="147">
        <f t="shared" si="655"/>
        <v>0</v>
      </c>
      <c r="P151" s="147">
        <f t="shared" si="655"/>
        <v>5466</v>
      </c>
      <c r="Q151" s="147">
        <f t="shared" si="655"/>
        <v>0</v>
      </c>
      <c r="R151" s="147">
        <f t="shared" si="655"/>
        <v>0</v>
      </c>
      <c r="S151" s="147">
        <f t="shared" si="655"/>
        <v>5466</v>
      </c>
      <c r="T151" s="147">
        <f t="shared" si="655"/>
        <v>0</v>
      </c>
      <c r="U151" s="147">
        <f t="shared" si="655"/>
        <v>0</v>
      </c>
      <c r="V151" s="147">
        <f t="shared" si="655"/>
        <v>13375</v>
      </c>
      <c r="W151" s="147">
        <f t="shared" si="655"/>
        <v>0</v>
      </c>
      <c r="X151" s="150">
        <f t="shared" ref="X151:Y151" si="656">IF(O151&gt;0,O151/K151,0)</f>
        <v>0</v>
      </c>
      <c r="Y151" s="150">
        <f t="shared" si="656"/>
        <v>0.29011198980945807</v>
      </c>
      <c r="Z151" s="150">
        <f t="shared" si="5"/>
        <v>0</v>
      </c>
      <c r="AA151" s="147">
        <f t="shared" ref="AA151:BW151" si="657">SUM(AA152:AA158)</f>
        <v>0</v>
      </c>
      <c r="AB151" s="147">
        <f t="shared" si="657"/>
        <v>1750</v>
      </c>
      <c r="AC151" s="147">
        <f t="shared" si="657"/>
        <v>0</v>
      </c>
      <c r="AD151" s="147">
        <f t="shared" si="657"/>
        <v>0</v>
      </c>
      <c r="AE151" s="147">
        <f t="shared" si="657"/>
        <v>324</v>
      </c>
      <c r="AF151" s="147">
        <f t="shared" si="657"/>
        <v>0</v>
      </c>
      <c r="AG151" s="147">
        <f t="shared" si="657"/>
        <v>0</v>
      </c>
      <c r="AH151" s="147">
        <f t="shared" si="657"/>
        <v>0</v>
      </c>
      <c r="AI151" s="147">
        <f t="shared" si="657"/>
        <v>0</v>
      </c>
      <c r="AJ151" s="147">
        <f t="shared" si="657"/>
        <v>0</v>
      </c>
      <c r="AK151" s="147">
        <f t="shared" si="657"/>
        <v>0</v>
      </c>
      <c r="AL151" s="147">
        <f t="shared" si="657"/>
        <v>0</v>
      </c>
      <c r="AM151" s="147">
        <f t="shared" si="657"/>
        <v>0</v>
      </c>
      <c r="AN151" s="147">
        <f t="shared" si="657"/>
        <v>0</v>
      </c>
      <c r="AO151" s="147">
        <f t="shared" si="657"/>
        <v>0</v>
      </c>
      <c r="AP151" s="147">
        <f t="shared" si="657"/>
        <v>0</v>
      </c>
      <c r="AQ151" s="147">
        <f t="shared" si="657"/>
        <v>3392</v>
      </c>
      <c r="AR151" s="147">
        <f t="shared" si="657"/>
        <v>0</v>
      </c>
      <c r="AS151" s="147">
        <f t="shared" si="657"/>
        <v>0</v>
      </c>
      <c r="AT151" s="147">
        <f t="shared" si="657"/>
        <v>0</v>
      </c>
      <c r="AU151" s="147">
        <f t="shared" si="657"/>
        <v>0</v>
      </c>
      <c r="AV151" s="147">
        <f t="shared" si="657"/>
        <v>0</v>
      </c>
      <c r="AW151" s="147">
        <f t="shared" si="657"/>
        <v>0</v>
      </c>
      <c r="AX151" s="147">
        <f t="shared" si="657"/>
        <v>0</v>
      </c>
      <c r="AY151" s="147">
        <f t="shared" si="657"/>
        <v>0</v>
      </c>
      <c r="AZ151" s="147">
        <f t="shared" si="657"/>
        <v>0</v>
      </c>
      <c r="BA151" s="147">
        <f t="shared" si="657"/>
        <v>0</v>
      </c>
      <c r="BB151" s="147">
        <f t="shared" si="657"/>
        <v>0</v>
      </c>
      <c r="BC151" s="147">
        <f t="shared" si="657"/>
        <v>0</v>
      </c>
      <c r="BD151" s="147">
        <f t="shared" si="657"/>
        <v>0</v>
      </c>
      <c r="BE151" s="147">
        <f t="shared" si="657"/>
        <v>0</v>
      </c>
      <c r="BF151" s="147">
        <f t="shared" si="657"/>
        <v>0</v>
      </c>
      <c r="BG151" s="147">
        <f t="shared" si="657"/>
        <v>0</v>
      </c>
      <c r="BH151" s="147">
        <f t="shared" si="657"/>
        <v>0</v>
      </c>
      <c r="BI151" s="147">
        <f t="shared" si="657"/>
        <v>0</v>
      </c>
      <c r="BJ151" s="147">
        <f t="shared" si="657"/>
        <v>0</v>
      </c>
      <c r="BK151" s="147">
        <f t="shared" si="657"/>
        <v>0</v>
      </c>
      <c r="BL151" s="147">
        <f t="shared" si="657"/>
        <v>0</v>
      </c>
      <c r="BM151" s="147">
        <f t="shared" si="657"/>
        <v>0</v>
      </c>
      <c r="BN151" s="147">
        <f t="shared" si="657"/>
        <v>0</v>
      </c>
      <c r="BO151" s="147">
        <f t="shared" si="657"/>
        <v>0</v>
      </c>
      <c r="BP151" s="147">
        <f t="shared" si="657"/>
        <v>0</v>
      </c>
      <c r="BQ151" s="147">
        <f t="shared" si="657"/>
        <v>0</v>
      </c>
      <c r="BR151" s="147">
        <f t="shared" si="657"/>
        <v>0</v>
      </c>
      <c r="BS151" s="147">
        <f t="shared" si="657"/>
        <v>0</v>
      </c>
      <c r="BT151" s="147">
        <f t="shared" si="657"/>
        <v>13375</v>
      </c>
      <c r="BU151" s="147">
        <f t="shared" si="657"/>
        <v>0</v>
      </c>
      <c r="BV151" s="147">
        <f t="shared" si="657"/>
        <v>0</v>
      </c>
      <c r="BW151" s="147">
        <f t="shared" si="657"/>
        <v>13375</v>
      </c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72"/>
      <c r="B152" s="56"/>
      <c r="C152" s="57" t="s">
        <v>117</v>
      </c>
      <c r="D152" s="58" t="s">
        <v>396</v>
      </c>
      <c r="E152" s="59">
        <v>5000</v>
      </c>
      <c r="F152" s="60"/>
      <c r="G152" s="60">
        <f t="shared" ref="G152:G158" si="658">E152-F152</f>
        <v>5000</v>
      </c>
      <c r="H152" s="60"/>
      <c r="I152" s="61">
        <f t="shared" si="578"/>
        <v>0</v>
      </c>
      <c r="J152" s="61">
        <f t="shared" si="579"/>
        <v>0</v>
      </c>
      <c r="K152" s="187"/>
      <c r="L152" s="195"/>
      <c r="M152" s="193"/>
      <c r="N152" s="193"/>
      <c r="O152" s="66">
        <f t="shared" ref="O152:Q152" si="659">AA152+AD152+AG152+AJ152+AM152+AP152+AS152+AV152+AY152+BB152+BE152+BH152</f>
        <v>0</v>
      </c>
      <c r="P152" s="66">
        <f t="shared" si="659"/>
        <v>0</v>
      </c>
      <c r="Q152" s="66">
        <f t="shared" si="659"/>
        <v>0</v>
      </c>
      <c r="R152" s="67">
        <f t="shared" ref="R152:T152" si="660">IF(BK152=0,SUM(AA152+AD152+AG152+AJ152+AM152+AP152+AS152+AV152+AY152+BB152+BE152+BH152),BK152)</f>
        <v>0</v>
      </c>
      <c r="S152" s="67">
        <f t="shared" si="660"/>
        <v>0</v>
      </c>
      <c r="T152" s="67">
        <f t="shared" si="660"/>
        <v>0</v>
      </c>
      <c r="U152" s="66">
        <f t="shared" ref="U152:U158" si="661">K152-O152</f>
        <v>0</v>
      </c>
      <c r="V152" s="66">
        <f t="shared" ref="V152:V158" si="662">L152-P152-M152</f>
        <v>0</v>
      </c>
      <c r="W152" s="66">
        <f t="shared" ref="W152:W158" si="663">N152-Q152</f>
        <v>0</v>
      </c>
      <c r="X152" s="69">
        <f t="shared" ref="X152:Y152" si="664">IF(O152&gt;0,O152/K152,0)</f>
        <v>0</v>
      </c>
      <c r="Y152" s="69">
        <f t="shared" si="664"/>
        <v>0</v>
      </c>
      <c r="Z152" s="69">
        <f t="shared" si="5"/>
        <v>0</v>
      </c>
      <c r="AA152" s="195"/>
      <c r="AB152" s="195"/>
      <c r="AC152" s="195"/>
      <c r="AD152" s="195"/>
      <c r="AE152" s="171"/>
      <c r="AF152" s="171"/>
      <c r="AG152" s="171"/>
      <c r="AH152" s="171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5"/>
      <c r="AT152" s="195"/>
      <c r="AU152" s="195"/>
      <c r="AV152" s="195"/>
      <c r="AW152" s="195"/>
      <c r="AX152" s="195"/>
      <c r="AY152" s="195"/>
      <c r="AZ152" s="195"/>
      <c r="BA152" s="195"/>
      <c r="BB152" s="195"/>
      <c r="BC152" s="195"/>
      <c r="BD152" s="195"/>
      <c r="BE152" s="195"/>
      <c r="BF152" s="195"/>
      <c r="BG152" s="195"/>
      <c r="BH152" s="195"/>
      <c r="BI152" s="195"/>
      <c r="BJ152" s="195"/>
      <c r="BK152" s="195"/>
      <c r="BL152" s="195"/>
      <c r="BM152" s="195"/>
      <c r="BN152" s="70">
        <f t="shared" ref="BN152:BN153" si="665">IF(O152-BK152&gt;0,O152-BK152,0)</f>
        <v>0</v>
      </c>
      <c r="BO152" s="65">
        <f t="shared" ref="BO152:BO153" si="666">IF(Q152-BM152&gt;0,Q152-BM152,0)</f>
        <v>0</v>
      </c>
      <c r="BP152" s="70">
        <f t="shared" ref="BP152:BP153" si="667">IF(BN152+BO152&gt;0,BN152+BO152,0)</f>
        <v>0</v>
      </c>
      <c r="BQ152" s="70">
        <f t="shared" ref="BQ152:BQ153" si="668">IF(U152=0,0,U152)</f>
        <v>0</v>
      </c>
      <c r="BR152" s="70">
        <f t="shared" ref="BR152:BR153" si="669">IF(W152=0,0,W152)</f>
        <v>0</v>
      </c>
      <c r="BS152" s="70">
        <f t="shared" ref="BS152:BS153" si="670">IF(BQ152+BR152&gt;0,BQ152+BR152,0)</f>
        <v>0</v>
      </c>
      <c r="BT152" s="70">
        <f t="shared" ref="BT152:BT153" si="671">IF(V152&gt;0,V152,0)</f>
        <v>0</v>
      </c>
      <c r="BU152" s="70">
        <f t="shared" ref="BU152:BU153" si="672">IF(BP152=0,0,BP152)</f>
        <v>0</v>
      </c>
      <c r="BV152" s="70">
        <f t="shared" ref="BV152:BV153" si="673">IF(BS152=0,0,BS152)</f>
        <v>0</v>
      </c>
      <c r="BW152" s="70">
        <f t="shared" ref="BW152:BW153" si="674">IF(BP152+BT152&gt;0,BP152+BT152,0)</f>
        <v>0</v>
      </c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131"/>
      <c r="B153" s="73"/>
      <c r="C153" s="57" t="s">
        <v>279</v>
      </c>
      <c r="D153" s="58" t="s">
        <v>280</v>
      </c>
      <c r="E153" s="59">
        <v>5000</v>
      </c>
      <c r="F153" s="60"/>
      <c r="G153" s="60">
        <f t="shared" si="658"/>
        <v>5000</v>
      </c>
      <c r="H153" s="60"/>
      <c r="I153" s="61">
        <f t="shared" si="578"/>
        <v>0</v>
      </c>
      <c r="J153" s="61">
        <f t="shared" si="579"/>
        <v>0</v>
      </c>
      <c r="K153" s="187"/>
      <c r="L153" s="195"/>
      <c r="M153" s="193"/>
      <c r="N153" s="193"/>
      <c r="O153" s="66">
        <f t="shared" ref="O153:Q153" si="675">AA153+AD153+AG153+AJ153+AM153+AP153+AS153+AV153+AY153+BB153+BE153+BH153</f>
        <v>0</v>
      </c>
      <c r="P153" s="66">
        <f t="shared" si="675"/>
        <v>0</v>
      </c>
      <c r="Q153" s="66">
        <f t="shared" si="675"/>
        <v>0</v>
      </c>
      <c r="R153" s="67">
        <f t="shared" ref="R153:T153" si="676">IF(BK153=0,SUM(AA153+AD153+AG153+AJ153+AM153+AP153+AS153+AV153+AY153+BB153+BE153+BH153),BK153)</f>
        <v>0</v>
      </c>
      <c r="S153" s="67">
        <f t="shared" si="676"/>
        <v>0</v>
      </c>
      <c r="T153" s="67">
        <f t="shared" si="676"/>
        <v>0</v>
      </c>
      <c r="U153" s="66">
        <f t="shared" si="661"/>
        <v>0</v>
      </c>
      <c r="V153" s="66">
        <f t="shared" si="662"/>
        <v>0</v>
      </c>
      <c r="W153" s="66">
        <f t="shared" si="663"/>
        <v>0</v>
      </c>
      <c r="X153" s="69">
        <f t="shared" ref="X153:Y153" si="677">IF(O153&gt;0,O153/K153,0)</f>
        <v>0</v>
      </c>
      <c r="Y153" s="69">
        <f t="shared" si="677"/>
        <v>0</v>
      </c>
      <c r="Z153" s="69">
        <f t="shared" si="5"/>
        <v>0</v>
      </c>
      <c r="AA153" s="195"/>
      <c r="AB153" s="195"/>
      <c r="AC153" s="195"/>
      <c r="AD153" s="195"/>
      <c r="AE153" s="171"/>
      <c r="AF153" s="171"/>
      <c r="AG153" s="171"/>
      <c r="AH153" s="171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5"/>
      <c r="AT153" s="195"/>
      <c r="AU153" s="195"/>
      <c r="AV153" s="195"/>
      <c r="AW153" s="195"/>
      <c r="AX153" s="195"/>
      <c r="AY153" s="195"/>
      <c r="AZ153" s="195"/>
      <c r="BA153" s="195"/>
      <c r="BB153" s="195"/>
      <c r="BC153" s="195"/>
      <c r="BD153" s="195"/>
      <c r="BE153" s="195"/>
      <c r="BF153" s="195"/>
      <c r="BG153" s="195"/>
      <c r="BH153" s="195"/>
      <c r="BI153" s="195"/>
      <c r="BJ153" s="195"/>
      <c r="BK153" s="195"/>
      <c r="BL153" s="195"/>
      <c r="BM153" s="195"/>
      <c r="BN153" s="70">
        <f t="shared" si="665"/>
        <v>0</v>
      </c>
      <c r="BO153" s="65">
        <f t="shared" si="666"/>
        <v>0</v>
      </c>
      <c r="BP153" s="70">
        <f t="shared" si="667"/>
        <v>0</v>
      </c>
      <c r="BQ153" s="70">
        <f t="shared" si="668"/>
        <v>0</v>
      </c>
      <c r="BR153" s="70">
        <f t="shared" si="669"/>
        <v>0</v>
      </c>
      <c r="BS153" s="70">
        <f t="shared" si="670"/>
        <v>0</v>
      </c>
      <c r="BT153" s="70">
        <f t="shared" si="671"/>
        <v>0</v>
      </c>
      <c r="BU153" s="70">
        <f t="shared" si="672"/>
        <v>0</v>
      </c>
      <c r="BV153" s="70">
        <f t="shared" si="673"/>
        <v>0</v>
      </c>
      <c r="BW153" s="70">
        <f t="shared" si="674"/>
        <v>0</v>
      </c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>
      <c r="A154" s="107"/>
      <c r="B154" s="105" t="s">
        <v>397</v>
      </c>
      <c r="C154" s="57" t="s">
        <v>279</v>
      </c>
      <c r="D154" s="58" t="s">
        <v>398</v>
      </c>
      <c r="E154" s="59"/>
      <c r="F154" s="60"/>
      <c r="G154" s="60">
        <f t="shared" si="658"/>
        <v>0</v>
      </c>
      <c r="H154" s="60"/>
      <c r="I154" s="61">
        <f t="shared" si="578"/>
        <v>0</v>
      </c>
      <c r="J154" s="61">
        <f t="shared" si="579"/>
        <v>0</v>
      </c>
      <c r="K154" s="187"/>
      <c r="L154" s="195">
        <v>12100</v>
      </c>
      <c r="M154" s="193"/>
      <c r="N154" s="193"/>
      <c r="O154" s="66">
        <f t="shared" ref="O154:Q154" si="678">AA154+AD154+AG154+AJ154+AM154+AP154+AS154+AV154+AY154+BB154+BE154+BH154</f>
        <v>0</v>
      </c>
      <c r="P154" s="66">
        <f t="shared" si="678"/>
        <v>0</v>
      </c>
      <c r="Q154" s="66">
        <f t="shared" si="678"/>
        <v>0</v>
      </c>
      <c r="R154" s="67">
        <f t="shared" ref="R154:T154" si="679">IF(BK154=0,SUM(AA154+AD154+AG154+AJ154+AM154+AP154+AS154+AV154+AY154+BB154+BE154+BH154),BK154)</f>
        <v>0</v>
      </c>
      <c r="S154" s="67">
        <f t="shared" si="679"/>
        <v>0</v>
      </c>
      <c r="T154" s="67">
        <f t="shared" si="679"/>
        <v>0</v>
      </c>
      <c r="U154" s="66">
        <f t="shared" si="661"/>
        <v>0</v>
      </c>
      <c r="V154" s="66">
        <f t="shared" si="662"/>
        <v>12100</v>
      </c>
      <c r="W154" s="66">
        <f t="shared" si="663"/>
        <v>0</v>
      </c>
      <c r="X154" s="69">
        <f t="shared" ref="X154:Y154" si="680">IF(O154&gt;0,O154/K154,0)</f>
        <v>0</v>
      </c>
      <c r="Y154" s="69">
        <f t="shared" si="680"/>
        <v>0</v>
      </c>
      <c r="Z154" s="69">
        <f t="shared" si="5"/>
        <v>0</v>
      </c>
      <c r="AA154" s="195"/>
      <c r="AB154" s="195"/>
      <c r="AC154" s="195"/>
      <c r="AD154" s="195"/>
      <c r="AE154" s="171"/>
      <c r="AF154" s="171"/>
      <c r="AG154" s="171"/>
      <c r="AH154" s="171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5"/>
      <c r="AT154" s="195"/>
      <c r="AU154" s="195"/>
      <c r="AV154" s="195"/>
      <c r="AW154" s="195"/>
      <c r="AX154" s="195"/>
      <c r="AY154" s="195"/>
      <c r="AZ154" s="195"/>
      <c r="BA154" s="195"/>
      <c r="BB154" s="195"/>
      <c r="BC154" s="195"/>
      <c r="BD154" s="195"/>
      <c r="BE154" s="195"/>
      <c r="BF154" s="195"/>
      <c r="BG154" s="195"/>
      <c r="BH154" s="195"/>
      <c r="BI154" s="195"/>
      <c r="BJ154" s="195"/>
      <c r="BK154" s="195"/>
      <c r="BL154" s="195"/>
      <c r="BM154" s="195"/>
      <c r="BN154" s="70">
        <f t="shared" ref="BN154:BN158" si="681">IF(O154-BK154&gt;0,O154-BK154,0)</f>
        <v>0</v>
      </c>
      <c r="BO154" s="65">
        <f t="shared" ref="BO154:BO158" si="682">IF(Q154-BM154&gt;0,Q154-BM154,0)</f>
        <v>0</v>
      </c>
      <c r="BP154" s="70">
        <f t="shared" ref="BP154:BP158" si="683">IF(BN154+BO154&gt;0,BN154+BO154,0)</f>
        <v>0</v>
      </c>
      <c r="BQ154" s="70">
        <f t="shared" ref="BQ154:BQ158" si="684">IF(U154=0,0,U154)</f>
        <v>0</v>
      </c>
      <c r="BR154" s="70">
        <f t="shared" ref="BR154:BR158" si="685">IF(W154=0,0,W154)</f>
        <v>0</v>
      </c>
      <c r="BS154" s="70">
        <f t="shared" ref="BS154:BS158" si="686">IF(BQ154+BR154&gt;0,BQ154+BR154,0)</f>
        <v>0</v>
      </c>
      <c r="BT154" s="70">
        <f t="shared" ref="BT154:BT158" si="687">IF(V154&gt;0,V154,0)</f>
        <v>12100</v>
      </c>
      <c r="BU154" s="70">
        <f t="shared" ref="BU154:BU158" si="688">IF(BP154=0,0,BP154)</f>
        <v>0</v>
      </c>
      <c r="BV154" s="70">
        <f t="shared" ref="BV154:BV158" si="689">IF(BS154=0,0,BS154)</f>
        <v>0</v>
      </c>
      <c r="BW154" s="70">
        <f t="shared" ref="BW154:BW158" si="690">IF(BP154+BT154&gt;0,BP154+BT154,0)</f>
        <v>12100</v>
      </c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>
      <c r="A155" s="107"/>
      <c r="B155" s="105" t="s">
        <v>399</v>
      </c>
      <c r="C155" s="57" t="s">
        <v>279</v>
      </c>
      <c r="D155" s="58" t="s">
        <v>400</v>
      </c>
      <c r="E155" s="59"/>
      <c r="F155" s="60"/>
      <c r="G155" s="60">
        <f t="shared" si="658"/>
        <v>0</v>
      </c>
      <c r="H155" s="60"/>
      <c r="I155" s="61">
        <f t="shared" si="578"/>
        <v>0</v>
      </c>
      <c r="J155" s="61">
        <f t="shared" si="579"/>
        <v>0</v>
      </c>
      <c r="K155" s="187"/>
      <c r="L155" s="195">
        <v>1000</v>
      </c>
      <c r="M155" s="193"/>
      <c r="N155" s="193"/>
      <c r="O155" s="66">
        <f t="shared" ref="O155:Q155" si="691">AA155+AD155+AG155+AJ155+AM155+AP155+AS155+AV155+AY155+BB155+BE155+BH155</f>
        <v>0</v>
      </c>
      <c r="P155" s="66">
        <f t="shared" si="691"/>
        <v>1000</v>
      </c>
      <c r="Q155" s="66">
        <f t="shared" si="691"/>
        <v>0</v>
      </c>
      <c r="R155" s="67">
        <f t="shared" ref="R155:T155" si="692">IF(BK155=0,SUM(AA155+AD155+AG155+AJ155+AM155+AP155+AS155+AV155+AY155+BB155+BE155+BH155),BK155)</f>
        <v>0</v>
      </c>
      <c r="S155" s="67">
        <f t="shared" si="692"/>
        <v>1000</v>
      </c>
      <c r="T155" s="67">
        <f t="shared" si="692"/>
        <v>0</v>
      </c>
      <c r="U155" s="66">
        <f t="shared" si="661"/>
        <v>0</v>
      </c>
      <c r="V155" s="66">
        <f t="shared" si="662"/>
        <v>0</v>
      </c>
      <c r="W155" s="66">
        <f t="shared" si="663"/>
        <v>0</v>
      </c>
      <c r="X155" s="69">
        <f t="shared" ref="X155:Y155" si="693">IF(O155&gt;0,O155/K155,0)</f>
        <v>0</v>
      </c>
      <c r="Y155" s="69">
        <f t="shared" si="693"/>
        <v>1</v>
      </c>
      <c r="Z155" s="69">
        <f t="shared" si="5"/>
        <v>0</v>
      </c>
      <c r="AA155" s="195"/>
      <c r="AB155" s="195"/>
      <c r="AC155" s="195"/>
      <c r="AD155" s="195"/>
      <c r="AE155" s="173">
        <v>324</v>
      </c>
      <c r="AF155" s="171"/>
      <c r="AG155" s="171"/>
      <c r="AH155" s="171"/>
      <c r="AI155" s="195"/>
      <c r="AJ155" s="195"/>
      <c r="AK155" s="195"/>
      <c r="AL155" s="195"/>
      <c r="AM155" s="195"/>
      <c r="AN155" s="195"/>
      <c r="AO155" s="195"/>
      <c r="AP155" s="195"/>
      <c r="AQ155" s="197">
        <v>676</v>
      </c>
      <c r="AR155" s="195"/>
      <c r="AS155" s="195"/>
      <c r="AT155" s="195"/>
      <c r="AU155" s="195"/>
      <c r="AV155" s="195"/>
      <c r="AW155" s="195"/>
      <c r="AX155" s="195"/>
      <c r="AY155" s="195"/>
      <c r="AZ155" s="195"/>
      <c r="BA155" s="195"/>
      <c r="BB155" s="195"/>
      <c r="BC155" s="195"/>
      <c r="BD155" s="195"/>
      <c r="BE155" s="195"/>
      <c r="BF155" s="195"/>
      <c r="BG155" s="195"/>
      <c r="BH155" s="195"/>
      <c r="BI155" s="195"/>
      <c r="BJ155" s="195"/>
      <c r="BK155" s="195"/>
      <c r="BL155" s="195"/>
      <c r="BM155" s="195"/>
      <c r="BN155" s="70">
        <f t="shared" si="681"/>
        <v>0</v>
      </c>
      <c r="BO155" s="65">
        <f t="shared" si="682"/>
        <v>0</v>
      </c>
      <c r="BP155" s="70">
        <f t="shared" si="683"/>
        <v>0</v>
      </c>
      <c r="BQ155" s="70">
        <f t="shared" si="684"/>
        <v>0</v>
      </c>
      <c r="BR155" s="70">
        <f t="shared" si="685"/>
        <v>0</v>
      </c>
      <c r="BS155" s="70">
        <f t="shared" si="686"/>
        <v>0</v>
      </c>
      <c r="BT155" s="70">
        <f t="shared" si="687"/>
        <v>0</v>
      </c>
      <c r="BU155" s="70">
        <f t="shared" si="688"/>
        <v>0</v>
      </c>
      <c r="BV155" s="70">
        <f t="shared" si="689"/>
        <v>0</v>
      </c>
      <c r="BW155" s="70">
        <f t="shared" si="690"/>
        <v>0</v>
      </c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07"/>
      <c r="B156" s="105" t="s">
        <v>401</v>
      </c>
      <c r="C156" s="57" t="s">
        <v>279</v>
      </c>
      <c r="D156" s="58" t="s">
        <v>402</v>
      </c>
      <c r="E156" s="59"/>
      <c r="F156" s="60"/>
      <c r="G156" s="60">
        <f t="shared" si="658"/>
        <v>0</v>
      </c>
      <c r="H156" s="60"/>
      <c r="I156" s="61">
        <f t="shared" si="578"/>
        <v>0</v>
      </c>
      <c r="J156" s="61">
        <f t="shared" si="579"/>
        <v>0</v>
      </c>
      <c r="K156" s="187"/>
      <c r="L156" s="195">
        <v>3070</v>
      </c>
      <c r="M156" s="193"/>
      <c r="N156" s="193"/>
      <c r="O156" s="66">
        <f t="shared" ref="O156:Q156" si="694">AA156+AD156+AG156+AJ156+AM156+AP156+AS156+AV156+AY156+BB156+BE156+BH156</f>
        <v>0</v>
      </c>
      <c r="P156" s="66">
        <f t="shared" si="694"/>
        <v>3070</v>
      </c>
      <c r="Q156" s="66">
        <f t="shared" si="694"/>
        <v>0</v>
      </c>
      <c r="R156" s="67">
        <f t="shared" ref="R156:T156" si="695">IF(BK156=0,SUM(AA156+AD156+AG156+AJ156+AM156+AP156+AS156+AV156+AY156+BB156+BE156+BH156),BK156)</f>
        <v>0</v>
      </c>
      <c r="S156" s="67">
        <f t="shared" si="695"/>
        <v>3070</v>
      </c>
      <c r="T156" s="67">
        <f t="shared" si="695"/>
        <v>0</v>
      </c>
      <c r="U156" s="66">
        <f t="shared" si="661"/>
        <v>0</v>
      </c>
      <c r="V156" s="66">
        <f t="shared" si="662"/>
        <v>0</v>
      </c>
      <c r="W156" s="66">
        <f t="shared" si="663"/>
        <v>0</v>
      </c>
      <c r="X156" s="69">
        <f t="shared" ref="X156:Y156" si="696">IF(O156&gt;0,O156/K156,0)</f>
        <v>0</v>
      </c>
      <c r="Y156" s="69">
        <f t="shared" si="696"/>
        <v>1</v>
      </c>
      <c r="Z156" s="69">
        <f t="shared" si="5"/>
        <v>0</v>
      </c>
      <c r="AA156" s="195"/>
      <c r="AB156" s="197">
        <v>1750</v>
      </c>
      <c r="AC156" s="195"/>
      <c r="AD156" s="195"/>
      <c r="AE156" s="171"/>
      <c r="AF156" s="171"/>
      <c r="AG156" s="171"/>
      <c r="AH156" s="171"/>
      <c r="AI156" s="195"/>
      <c r="AJ156" s="195"/>
      <c r="AK156" s="195"/>
      <c r="AL156" s="195"/>
      <c r="AM156" s="195"/>
      <c r="AN156" s="195"/>
      <c r="AO156" s="195"/>
      <c r="AP156" s="195"/>
      <c r="AQ156" s="197">
        <v>1320</v>
      </c>
      <c r="AR156" s="195"/>
      <c r="AS156" s="195"/>
      <c r="AT156" s="195"/>
      <c r="AU156" s="195"/>
      <c r="AV156" s="195"/>
      <c r="AW156" s="195"/>
      <c r="AX156" s="195"/>
      <c r="AY156" s="195"/>
      <c r="AZ156" s="195"/>
      <c r="BA156" s="195"/>
      <c r="BB156" s="195"/>
      <c r="BC156" s="195"/>
      <c r="BD156" s="195"/>
      <c r="BE156" s="195"/>
      <c r="BF156" s="195"/>
      <c r="BG156" s="195"/>
      <c r="BH156" s="195"/>
      <c r="BI156" s="195"/>
      <c r="BJ156" s="195"/>
      <c r="BK156" s="195"/>
      <c r="BL156" s="195"/>
      <c r="BM156" s="195"/>
      <c r="BN156" s="70">
        <f t="shared" si="681"/>
        <v>0</v>
      </c>
      <c r="BO156" s="65">
        <f t="shared" si="682"/>
        <v>0</v>
      </c>
      <c r="BP156" s="70">
        <f t="shared" si="683"/>
        <v>0</v>
      </c>
      <c r="BQ156" s="70">
        <f t="shared" si="684"/>
        <v>0</v>
      </c>
      <c r="BR156" s="70">
        <f t="shared" si="685"/>
        <v>0</v>
      </c>
      <c r="BS156" s="70">
        <f t="shared" si="686"/>
        <v>0</v>
      </c>
      <c r="BT156" s="70">
        <f t="shared" si="687"/>
        <v>0</v>
      </c>
      <c r="BU156" s="70">
        <f t="shared" si="688"/>
        <v>0</v>
      </c>
      <c r="BV156" s="70">
        <f t="shared" si="689"/>
        <v>0</v>
      </c>
      <c r="BW156" s="70">
        <f t="shared" si="690"/>
        <v>0</v>
      </c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07"/>
      <c r="B157" s="105" t="s">
        <v>403</v>
      </c>
      <c r="C157" s="57" t="s">
        <v>279</v>
      </c>
      <c r="D157" s="58" t="s">
        <v>404</v>
      </c>
      <c r="E157" s="59"/>
      <c r="F157" s="60"/>
      <c r="G157" s="60">
        <f t="shared" si="658"/>
        <v>0</v>
      </c>
      <c r="H157" s="60"/>
      <c r="I157" s="61">
        <f t="shared" si="578"/>
        <v>0</v>
      </c>
      <c r="J157" s="61">
        <f t="shared" si="579"/>
        <v>0</v>
      </c>
      <c r="K157" s="187"/>
      <c r="L157" s="195">
        <v>1275</v>
      </c>
      <c r="M157" s="193"/>
      <c r="N157" s="193"/>
      <c r="O157" s="66">
        <f t="shared" ref="O157:Q157" si="697">AA157+AD157+AG157+AJ157+AM157+AP157+AS157+AV157+AY157+BB157+BE157+BH157</f>
        <v>0</v>
      </c>
      <c r="P157" s="66">
        <f t="shared" si="697"/>
        <v>0</v>
      </c>
      <c r="Q157" s="66">
        <f t="shared" si="697"/>
        <v>0</v>
      </c>
      <c r="R157" s="67">
        <f t="shared" ref="R157:T157" si="698">IF(BK157=0,SUM(AA157+AD157+AG157+AJ157+AM157+AP157+AS157+AV157+AY157+BB157+BE157+BH157),BK157)</f>
        <v>0</v>
      </c>
      <c r="S157" s="67">
        <f t="shared" si="698"/>
        <v>0</v>
      </c>
      <c r="T157" s="67">
        <f t="shared" si="698"/>
        <v>0</v>
      </c>
      <c r="U157" s="66">
        <f t="shared" si="661"/>
        <v>0</v>
      </c>
      <c r="V157" s="66">
        <f t="shared" si="662"/>
        <v>1275</v>
      </c>
      <c r="W157" s="66">
        <f t="shared" si="663"/>
        <v>0</v>
      </c>
      <c r="X157" s="69">
        <f t="shared" ref="X157:Y157" si="699">IF(O157&gt;0,O157/K157,0)</f>
        <v>0</v>
      </c>
      <c r="Y157" s="69">
        <f t="shared" si="699"/>
        <v>0</v>
      </c>
      <c r="Z157" s="69">
        <f t="shared" si="5"/>
        <v>0</v>
      </c>
      <c r="AA157" s="195"/>
      <c r="AB157" s="195"/>
      <c r="AC157" s="195"/>
      <c r="AD157" s="195"/>
      <c r="AE157" s="171"/>
      <c r="AF157" s="171"/>
      <c r="AG157" s="171"/>
      <c r="AH157" s="171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195"/>
      <c r="AT157" s="195"/>
      <c r="AU157" s="195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5"/>
      <c r="BF157" s="195"/>
      <c r="BG157" s="195"/>
      <c r="BH157" s="195"/>
      <c r="BI157" s="195"/>
      <c r="BJ157" s="195"/>
      <c r="BK157" s="195"/>
      <c r="BL157" s="195"/>
      <c r="BM157" s="195"/>
      <c r="BN157" s="70">
        <f t="shared" si="681"/>
        <v>0</v>
      </c>
      <c r="BO157" s="65">
        <f t="shared" si="682"/>
        <v>0</v>
      </c>
      <c r="BP157" s="70">
        <f t="shared" si="683"/>
        <v>0</v>
      </c>
      <c r="BQ157" s="70">
        <f t="shared" si="684"/>
        <v>0</v>
      </c>
      <c r="BR157" s="70">
        <f t="shared" si="685"/>
        <v>0</v>
      </c>
      <c r="BS157" s="70">
        <f t="shared" si="686"/>
        <v>0</v>
      </c>
      <c r="BT157" s="70">
        <f t="shared" si="687"/>
        <v>1275</v>
      </c>
      <c r="BU157" s="70">
        <f t="shared" si="688"/>
        <v>0</v>
      </c>
      <c r="BV157" s="70">
        <f t="shared" si="689"/>
        <v>0</v>
      </c>
      <c r="BW157" s="70">
        <f t="shared" si="690"/>
        <v>1275</v>
      </c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107"/>
      <c r="B158" s="105" t="s">
        <v>405</v>
      </c>
      <c r="C158" s="57" t="s">
        <v>279</v>
      </c>
      <c r="D158" s="58" t="s">
        <v>406</v>
      </c>
      <c r="E158" s="59"/>
      <c r="F158" s="60"/>
      <c r="G158" s="60">
        <f t="shared" si="658"/>
        <v>0</v>
      </c>
      <c r="H158" s="60"/>
      <c r="I158" s="61">
        <f t="shared" si="578"/>
        <v>0</v>
      </c>
      <c r="J158" s="61">
        <f t="shared" si="579"/>
        <v>0</v>
      </c>
      <c r="K158" s="187"/>
      <c r="L158" s="195">
        <v>1396</v>
      </c>
      <c r="M158" s="193"/>
      <c r="N158" s="193"/>
      <c r="O158" s="66">
        <f t="shared" ref="O158:Q158" si="700">AA158+AD158+AG158+AJ158+AM158+AP158+AS158+AV158+AY158+BB158+BE158+BH158</f>
        <v>0</v>
      </c>
      <c r="P158" s="66">
        <f t="shared" si="700"/>
        <v>1396</v>
      </c>
      <c r="Q158" s="66">
        <f t="shared" si="700"/>
        <v>0</v>
      </c>
      <c r="R158" s="67">
        <f t="shared" ref="R158:T158" si="701">IF(BK158=0,SUM(AA158+AD158+AG158+AJ158+AM158+AP158+AS158+AV158+AY158+BB158+BE158+BH158),BK158)</f>
        <v>0</v>
      </c>
      <c r="S158" s="67">
        <f t="shared" si="701"/>
        <v>1396</v>
      </c>
      <c r="T158" s="67">
        <f t="shared" si="701"/>
        <v>0</v>
      </c>
      <c r="U158" s="66">
        <f t="shared" si="661"/>
        <v>0</v>
      </c>
      <c r="V158" s="66">
        <f t="shared" si="662"/>
        <v>0</v>
      </c>
      <c r="W158" s="66">
        <f t="shared" si="663"/>
        <v>0</v>
      </c>
      <c r="X158" s="69">
        <f t="shared" ref="X158:Y158" si="702">IF(O158&gt;0,O158/K158,0)</f>
        <v>0</v>
      </c>
      <c r="Y158" s="69">
        <f t="shared" si="702"/>
        <v>1</v>
      </c>
      <c r="Z158" s="69">
        <f t="shared" si="5"/>
        <v>0</v>
      </c>
      <c r="AA158" s="195"/>
      <c r="AB158" s="195"/>
      <c r="AC158" s="195"/>
      <c r="AD158" s="195"/>
      <c r="AE158" s="171"/>
      <c r="AF158" s="171"/>
      <c r="AG158" s="171"/>
      <c r="AH158" s="171"/>
      <c r="AI158" s="195"/>
      <c r="AJ158" s="195"/>
      <c r="AK158" s="195"/>
      <c r="AL158" s="195"/>
      <c r="AM158" s="195"/>
      <c r="AN158" s="195"/>
      <c r="AO158" s="195"/>
      <c r="AP158" s="195"/>
      <c r="AQ158" s="197">
        <v>1396</v>
      </c>
      <c r="AR158" s="195"/>
      <c r="AS158" s="195"/>
      <c r="AT158" s="195"/>
      <c r="AU158" s="195"/>
      <c r="AV158" s="195"/>
      <c r="AW158" s="195"/>
      <c r="AX158" s="195"/>
      <c r="AY158" s="195"/>
      <c r="AZ158" s="195"/>
      <c r="BA158" s="195"/>
      <c r="BB158" s="195"/>
      <c r="BC158" s="195"/>
      <c r="BD158" s="195"/>
      <c r="BE158" s="195"/>
      <c r="BF158" s="195"/>
      <c r="BG158" s="195"/>
      <c r="BH158" s="195"/>
      <c r="BI158" s="195"/>
      <c r="BJ158" s="195"/>
      <c r="BK158" s="195"/>
      <c r="BL158" s="195"/>
      <c r="BM158" s="195"/>
      <c r="BN158" s="70">
        <f t="shared" si="681"/>
        <v>0</v>
      </c>
      <c r="BO158" s="65">
        <f t="shared" si="682"/>
        <v>0</v>
      </c>
      <c r="BP158" s="70">
        <f t="shared" si="683"/>
        <v>0</v>
      </c>
      <c r="BQ158" s="70">
        <f t="shared" si="684"/>
        <v>0</v>
      </c>
      <c r="BR158" s="70">
        <f t="shared" si="685"/>
        <v>0</v>
      </c>
      <c r="BS158" s="70">
        <f t="shared" si="686"/>
        <v>0</v>
      </c>
      <c r="BT158" s="70">
        <f t="shared" si="687"/>
        <v>0</v>
      </c>
      <c r="BU158" s="70">
        <f t="shared" si="688"/>
        <v>0</v>
      </c>
      <c r="BV158" s="70">
        <f t="shared" si="689"/>
        <v>0</v>
      </c>
      <c r="BW158" s="70">
        <f t="shared" si="690"/>
        <v>0</v>
      </c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198"/>
      <c r="B159" s="143"/>
      <c r="C159" s="192"/>
      <c r="D159" s="145" t="s">
        <v>407</v>
      </c>
      <c r="E159" s="146">
        <f t="shared" ref="E159:H159" si="703">SUM(E160:E184)</f>
        <v>100000</v>
      </c>
      <c r="F159" s="147">
        <f t="shared" si="703"/>
        <v>0</v>
      </c>
      <c r="G159" s="147">
        <f t="shared" si="703"/>
        <v>100000</v>
      </c>
      <c r="H159" s="147">
        <f t="shared" si="703"/>
        <v>0</v>
      </c>
      <c r="I159" s="148">
        <f t="shared" si="578"/>
        <v>0.93939450000000002</v>
      </c>
      <c r="J159" s="148">
        <f t="shared" si="579"/>
        <v>0.4973613999999999</v>
      </c>
      <c r="K159" s="147">
        <f t="shared" ref="K159:W159" si="704">SUM(K160:K184)</f>
        <v>93939.45</v>
      </c>
      <c r="L159" s="147">
        <f t="shared" si="704"/>
        <v>43615.81</v>
      </c>
      <c r="M159" s="149">
        <f t="shared" si="704"/>
        <v>19785</v>
      </c>
      <c r="N159" s="147">
        <f t="shared" si="704"/>
        <v>0</v>
      </c>
      <c r="O159" s="147">
        <f t="shared" si="704"/>
        <v>49736.139999999992</v>
      </c>
      <c r="P159" s="147">
        <f t="shared" si="704"/>
        <v>20496.730000000003</v>
      </c>
      <c r="Q159" s="147">
        <f t="shared" si="704"/>
        <v>0</v>
      </c>
      <c r="R159" s="147">
        <f t="shared" si="704"/>
        <v>49736.139999999992</v>
      </c>
      <c r="S159" s="147">
        <f t="shared" si="704"/>
        <v>20496.730000000003</v>
      </c>
      <c r="T159" s="147">
        <f t="shared" si="704"/>
        <v>0</v>
      </c>
      <c r="U159" s="147">
        <f t="shared" si="704"/>
        <v>44203.31</v>
      </c>
      <c r="V159" s="147">
        <f t="shared" si="704"/>
        <v>3334.0799999999981</v>
      </c>
      <c r="W159" s="147">
        <f t="shared" si="704"/>
        <v>0</v>
      </c>
      <c r="X159" s="150">
        <f t="shared" ref="X159:Y159" si="705">IF(O159&gt;0,O159/K159,0)</f>
        <v>0.52944891629661439</v>
      </c>
      <c r="Y159" s="150">
        <f t="shared" si="705"/>
        <v>0.46993807979262575</v>
      </c>
      <c r="Z159" s="150">
        <f t="shared" si="5"/>
        <v>0</v>
      </c>
      <c r="AA159" s="147">
        <f t="shared" ref="AA159:BW159" si="706">SUM(AA160:AA184)</f>
        <v>0</v>
      </c>
      <c r="AB159" s="147">
        <f t="shared" si="706"/>
        <v>0</v>
      </c>
      <c r="AC159" s="147">
        <f t="shared" si="706"/>
        <v>0</v>
      </c>
      <c r="AD159" s="147">
        <f t="shared" si="706"/>
        <v>8199.9</v>
      </c>
      <c r="AE159" s="147">
        <f t="shared" si="706"/>
        <v>15168.29</v>
      </c>
      <c r="AF159" s="147">
        <f t="shared" si="706"/>
        <v>0</v>
      </c>
      <c r="AG159" s="147">
        <f t="shared" si="706"/>
        <v>1587.98</v>
      </c>
      <c r="AH159" s="147">
        <f t="shared" si="706"/>
        <v>-4337.84</v>
      </c>
      <c r="AI159" s="147">
        <f t="shared" si="706"/>
        <v>0</v>
      </c>
      <c r="AJ159" s="147">
        <f t="shared" si="706"/>
        <v>10806.359999999999</v>
      </c>
      <c r="AK159" s="147">
        <f t="shared" si="706"/>
        <v>7976.24</v>
      </c>
      <c r="AL159" s="147">
        <f t="shared" si="706"/>
        <v>0</v>
      </c>
      <c r="AM159" s="147">
        <f t="shared" si="706"/>
        <v>9275.9</v>
      </c>
      <c r="AN159" s="147">
        <f t="shared" si="706"/>
        <v>1135.52</v>
      </c>
      <c r="AO159" s="147">
        <f t="shared" si="706"/>
        <v>0</v>
      </c>
      <c r="AP159" s="147">
        <f t="shared" si="706"/>
        <v>19866</v>
      </c>
      <c r="AQ159" s="147">
        <f t="shared" si="706"/>
        <v>554.52</v>
      </c>
      <c r="AR159" s="147">
        <f t="shared" si="706"/>
        <v>0</v>
      </c>
      <c r="AS159" s="147">
        <f t="shared" si="706"/>
        <v>0</v>
      </c>
      <c r="AT159" s="147">
        <f t="shared" si="706"/>
        <v>0</v>
      </c>
      <c r="AU159" s="147">
        <f t="shared" si="706"/>
        <v>0</v>
      </c>
      <c r="AV159" s="147">
        <f t="shared" si="706"/>
        <v>0</v>
      </c>
      <c r="AW159" s="147">
        <f t="shared" si="706"/>
        <v>0</v>
      </c>
      <c r="AX159" s="147">
        <f t="shared" si="706"/>
        <v>0</v>
      </c>
      <c r="AY159" s="147">
        <f t="shared" si="706"/>
        <v>0</v>
      </c>
      <c r="AZ159" s="147">
        <f t="shared" si="706"/>
        <v>0</v>
      </c>
      <c r="BA159" s="147">
        <f t="shared" si="706"/>
        <v>0</v>
      </c>
      <c r="BB159" s="147">
        <f t="shared" si="706"/>
        <v>0</v>
      </c>
      <c r="BC159" s="147">
        <f t="shared" si="706"/>
        <v>0</v>
      </c>
      <c r="BD159" s="147">
        <f t="shared" si="706"/>
        <v>0</v>
      </c>
      <c r="BE159" s="147">
        <f t="shared" si="706"/>
        <v>0</v>
      </c>
      <c r="BF159" s="147">
        <f t="shared" si="706"/>
        <v>0</v>
      </c>
      <c r="BG159" s="147">
        <f t="shared" si="706"/>
        <v>0</v>
      </c>
      <c r="BH159" s="147">
        <f t="shared" si="706"/>
        <v>0</v>
      </c>
      <c r="BI159" s="147">
        <f t="shared" si="706"/>
        <v>0</v>
      </c>
      <c r="BJ159" s="147">
        <f t="shared" si="706"/>
        <v>0</v>
      </c>
      <c r="BK159" s="147">
        <f t="shared" si="706"/>
        <v>0</v>
      </c>
      <c r="BL159" s="147">
        <f t="shared" si="706"/>
        <v>0</v>
      </c>
      <c r="BM159" s="147">
        <f t="shared" si="706"/>
        <v>0</v>
      </c>
      <c r="BN159" s="147">
        <f t="shared" si="706"/>
        <v>49736.139999999992</v>
      </c>
      <c r="BO159" s="147">
        <f t="shared" si="706"/>
        <v>0</v>
      </c>
      <c r="BP159" s="147">
        <f t="shared" si="706"/>
        <v>49736.139999999992</v>
      </c>
      <c r="BQ159" s="147">
        <f t="shared" si="706"/>
        <v>44203.31</v>
      </c>
      <c r="BR159" s="147">
        <f t="shared" si="706"/>
        <v>0</v>
      </c>
      <c r="BS159" s="147">
        <f t="shared" si="706"/>
        <v>44203.31</v>
      </c>
      <c r="BT159" s="147">
        <f t="shared" si="706"/>
        <v>3334.08</v>
      </c>
      <c r="BU159" s="147">
        <f t="shared" si="706"/>
        <v>49736.139999999992</v>
      </c>
      <c r="BV159" s="147">
        <f t="shared" si="706"/>
        <v>44203.31</v>
      </c>
      <c r="BW159" s="147">
        <f t="shared" si="706"/>
        <v>53070.219999999994</v>
      </c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55" t="s">
        <v>408</v>
      </c>
      <c r="B160" s="73" t="s">
        <v>409</v>
      </c>
      <c r="C160" s="57" t="s">
        <v>377</v>
      </c>
      <c r="D160" s="93" t="s">
        <v>410</v>
      </c>
      <c r="E160" s="59"/>
      <c r="F160" s="60"/>
      <c r="G160" s="60">
        <f t="shared" ref="G160:G184" si="707">E160-F160</f>
        <v>0</v>
      </c>
      <c r="H160" s="60"/>
      <c r="I160" s="61">
        <f t="shared" si="578"/>
        <v>0</v>
      </c>
      <c r="J160" s="61">
        <f t="shared" si="579"/>
        <v>0</v>
      </c>
      <c r="K160" s="197">
        <v>199.99</v>
      </c>
      <c r="L160" s="195">
        <v>18800</v>
      </c>
      <c r="M160" s="197">
        <v>18800</v>
      </c>
      <c r="N160" s="195"/>
      <c r="O160" s="66">
        <f t="shared" ref="O160:Q160" si="708">AA160+AD160+AG160+AJ160+AM160+AP160+AS160+AV160+AY160+BB160+BE160+BH160</f>
        <v>0</v>
      </c>
      <c r="P160" s="66">
        <f t="shared" si="708"/>
        <v>0</v>
      </c>
      <c r="Q160" s="66">
        <f t="shared" si="708"/>
        <v>0</v>
      </c>
      <c r="R160" s="67">
        <f t="shared" ref="R160:T160" si="709">IF(BK160=0,SUM(AA160+AD160+AG160+AJ160+AM160+AP160+AS160+AV160+AY160+BB160+BE160+BH160),BK160)</f>
        <v>0</v>
      </c>
      <c r="S160" s="67">
        <f t="shared" si="709"/>
        <v>0</v>
      </c>
      <c r="T160" s="67">
        <f t="shared" si="709"/>
        <v>0</v>
      </c>
      <c r="U160" s="68">
        <f t="shared" ref="U160:U184" si="710">K160-O160</f>
        <v>199.99</v>
      </c>
      <c r="V160" s="66">
        <f t="shared" ref="V160:V184" si="711">L160-P160-M160</f>
        <v>0</v>
      </c>
      <c r="W160" s="66">
        <f t="shared" ref="W160:W184" si="712">N160-Q160</f>
        <v>0</v>
      </c>
      <c r="X160" s="69">
        <f t="shared" ref="X160:Y160" si="713">IF(O160&gt;0,O160/K160,0)</f>
        <v>0</v>
      </c>
      <c r="Y160" s="69">
        <f t="shared" si="713"/>
        <v>0</v>
      </c>
      <c r="Z160" s="69">
        <f t="shared" si="5"/>
        <v>0</v>
      </c>
      <c r="AA160" s="195"/>
      <c r="AB160" s="195"/>
      <c r="AC160" s="195"/>
      <c r="AD160" s="195"/>
      <c r="AE160" s="171"/>
      <c r="AF160" s="171"/>
      <c r="AG160" s="171"/>
      <c r="AH160" s="171"/>
      <c r="AI160" s="195"/>
      <c r="AJ160" s="195"/>
      <c r="AK160" s="195"/>
      <c r="AL160" s="195"/>
      <c r="AM160" s="195"/>
      <c r="AN160" s="195"/>
      <c r="AO160" s="195"/>
      <c r="AP160" s="195"/>
      <c r="AQ160" s="195"/>
      <c r="AR160" s="195"/>
      <c r="AS160" s="195"/>
      <c r="AT160" s="195"/>
      <c r="AU160" s="195"/>
      <c r="AV160" s="195"/>
      <c r="AW160" s="195"/>
      <c r="AX160" s="195"/>
      <c r="AY160" s="195"/>
      <c r="AZ160" s="195"/>
      <c r="BA160" s="195"/>
      <c r="BB160" s="195"/>
      <c r="BC160" s="195"/>
      <c r="BD160" s="195"/>
      <c r="BE160" s="195"/>
      <c r="BF160" s="195"/>
      <c r="BG160" s="195"/>
      <c r="BH160" s="195"/>
      <c r="BI160" s="195"/>
      <c r="BJ160" s="195"/>
      <c r="BK160" s="195"/>
      <c r="BL160" s="195"/>
      <c r="BM160" s="195"/>
      <c r="BN160" s="70">
        <f t="shared" ref="BN160:BN166" si="714">IF(O160-BK160&gt;0,O160-BK160,0)</f>
        <v>0</v>
      </c>
      <c r="BO160" s="65">
        <f t="shared" ref="BO160:BO166" si="715">IF(Q160-BM160&gt;0,Q160-BM160,0)</f>
        <v>0</v>
      </c>
      <c r="BP160" s="70">
        <f t="shared" ref="BP160:BP166" si="716">IF(BN160+BO160&gt;0,BN160+BO160,0)</f>
        <v>0</v>
      </c>
      <c r="BQ160" s="70">
        <f t="shared" ref="BQ160:BQ166" si="717">IF(U160=0,0,U160)</f>
        <v>199.99</v>
      </c>
      <c r="BR160" s="70">
        <f t="shared" ref="BR160:BR166" si="718">IF(W160=0,0,W160)</f>
        <v>0</v>
      </c>
      <c r="BS160" s="70">
        <f t="shared" ref="BS160:BS166" si="719">IF(BQ160+BR160&gt;0,BQ160+BR160,0)</f>
        <v>199.99</v>
      </c>
      <c r="BT160" s="70">
        <f t="shared" ref="BT160:BT166" si="720">IF(V160&gt;0,V160,0)</f>
        <v>0</v>
      </c>
      <c r="BU160" s="70">
        <f t="shared" ref="BU160:BU166" si="721">IF(BP160=0,0,BP160)</f>
        <v>0</v>
      </c>
      <c r="BV160" s="70">
        <f t="shared" ref="BV160:BV166" si="722">IF(BS160=0,0,BS160)</f>
        <v>199.99</v>
      </c>
      <c r="BW160" s="70">
        <f t="shared" ref="BW160:BW166" si="723">IF(BP160+BT160&gt;0,BP160+BT160,0)</f>
        <v>0</v>
      </c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55" t="s">
        <v>411</v>
      </c>
      <c r="B161" s="185"/>
      <c r="C161" s="57" t="s">
        <v>377</v>
      </c>
      <c r="D161" s="93" t="s">
        <v>412</v>
      </c>
      <c r="E161" s="59"/>
      <c r="F161" s="60"/>
      <c r="G161" s="60">
        <f t="shared" si="707"/>
        <v>0</v>
      </c>
      <c r="H161" s="60"/>
      <c r="I161" s="61">
        <f t="shared" si="578"/>
        <v>0</v>
      </c>
      <c r="J161" s="61">
        <f t="shared" si="579"/>
        <v>0</v>
      </c>
      <c r="K161" s="152">
        <v>1160</v>
      </c>
      <c r="L161" s="187"/>
      <c r="M161" s="187"/>
      <c r="N161" s="186"/>
      <c r="O161" s="66">
        <f t="shared" ref="O161:Q161" si="724">AA161+AD161+AG161+AJ161+AM161+AP161+AS161+AV161+AY161+BB161+BE161+BH161</f>
        <v>0</v>
      </c>
      <c r="P161" s="66">
        <f t="shared" si="724"/>
        <v>0</v>
      </c>
      <c r="Q161" s="66">
        <f t="shared" si="724"/>
        <v>0</v>
      </c>
      <c r="R161" s="67">
        <f t="shared" ref="R161:T161" si="725">IF(BK161=0,SUM(AA161+AD161+AG161+AJ161+AM161+AP161+AS161+AV161+AY161+BB161+BE161+BH161),BK161)</f>
        <v>0</v>
      </c>
      <c r="S161" s="67">
        <f t="shared" si="725"/>
        <v>0</v>
      </c>
      <c r="T161" s="67">
        <f t="shared" si="725"/>
        <v>0</v>
      </c>
      <c r="U161" s="68">
        <f t="shared" si="710"/>
        <v>1160</v>
      </c>
      <c r="V161" s="66">
        <f t="shared" si="711"/>
        <v>0</v>
      </c>
      <c r="W161" s="66">
        <f t="shared" si="712"/>
        <v>0</v>
      </c>
      <c r="X161" s="69">
        <f t="shared" ref="X161:Y161" si="726">IF(O161&gt;0,O161/K161,0)</f>
        <v>0</v>
      </c>
      <c r="Y161" s="69">
        <f t="shared" si="726"/>
        <v>0</v>
      </c>
      <c r="Z161" s="69">
        <f t="shared" si="5"/>
        <v>0</v>
      </c>
      <c r="AA161" s="186"/>
      <c r="AB161" s="186"/>
      <c r="AC161" s="186"/>
      <c r="AD161" s="199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70">
        <f t="shared" si="714"/>
        <v>0</v>
      </c>
      <c r="BO161" s="65">
        <f t="shared" si="715"/>
        <v>0</v>
      </c>
      <c r="BP161" s="70">
        <f t="shared" si="716"/>
        <v>0</v>
      </c>
      <c r="BQ161" s="70">
        <f t="shared" si="717"/>
        <v>1160</v>
      </c>
      <c r="BR161" s="70">
        <f t="shared" si="718"/>
        <v>0</v>
      </c>
      <c r="BS161" s="70">
        <f t="shared" si="719"/>
        <v>1160</v>
      </c>
      <c r="BT161" s="70">
        <f t="shared" si="720"/>
        <v>0</v>
      </c>
      <c r="BU161" s="70">
        <f t="shared" si="721"/>
        <v>0</v>
      </c>
      <c r="BV161" s="70">
        <f t="shared" si="722"/>
        <v>1160</v>
      </c>
      <c r="BW161" s="70">
        <f t="shared" si="723"/>
        <v>0</v>
      </c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</row>
    <row r="162" spans="1:85" ht="15.75" customHeight="1">
      <c r="A162" s="55" t="s">
        <v>413</v>
      </c>
      <c r="B162" s="185"/>
      <c r="C162" s="57" t="s">
        <v>377</v>
      </c>
      <c r="D162" s="93" t="s">
        <v>414</v>
      </c>
      <c r="E162" s="59"/>
      <c r="F162" s="60"/>
      <c r="G162" s="60">
        <f t="shared" si="707"/>
        <v>0</v>
      </c>
      <c r="H162" s="60"/>
      <c r="I162" s="61">
        <f t="shared" si="578"/>
        <v>0</v>
      </c>
      <c r="J162" s="61">
        <f t="shared" si="579"/>
        <v>0</v>
      </c>
      <c r="K162" s="152">
        <v>1519.92</v>
      </c>
      <c r="L162" s="187"/>
      <c r="M162" s="187"/>
      <c r="N162" s="186"/>
      <c r="O162" s="66">
        <f t="shared" ref="O162:Q162" si="727">AA162+AD162+AG162+AJ162+AM162+AP162+AS162+AV162+AY162+BB162+BE162+BH162</f>
        <v>0</v>
      </c>
      <c r="P162" s="66">
        <f t="shared" si="727"/>
        <v>0</v>
      </c>
      <c r="Q162" s="66">
        <f t="shared" si="727"/>
        <v>0</v>
      </c>
      <c r="R162" s="67">
        <f t="shared" ref="R162:T162" si="728">IF(BK162=0,SUM(AA162+AD162+AG162+AJ162+AM162+AP162+AS162+AV162+AY162+BB162+BE162+BH162),BK162)</f>
        <v>0</v>
      </c>
      <c r="S162" s="67">
        <f t="shared" si="728"/>
        <v>0</v>
      </c>
      <c r="T162" s="67">
        <f t="shared" si="728"/>
        <v>0</v>
      </c>
      <c r="U162" s="68">
        <f t="shared" si="710"/>
        <v>1519.92</v>
      </c>
      <c r="V162" s="66">
        <f t="shared" si="711"/>
        <v>0</v>
      </c>
      <c r="W162" s="66">
        <f t="shared" si="712"/>
        <v>0</v>
      </c>
      <c r="X162" s="69">
        <f t="shared" ref="X162:Y162" si="729">IF(O162&gt;0,O162/K162,0)</f>
        <v>0</v>
      </c>
      <c r="Y162" s="69">
        <f t="shared" si="729"/>
        <v>0</v>
      </c>
      <c r="Z162" s="69">
        <f t="shared" si="5"/>
        <v>0</v>
      </c>
      <c r="AA162" s="186"/>
      <c r="AB162" s="186"/>
      <c r="AC162" s="186"/>
      <c r="AD162" s="199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70">
        <f t="shared" si="714"/>
        <v>0</v>
      </c>
      <c r="BO162" s="65">
        <f t="shared" si="715"/>
        <v>0</v>
      </c>
      <c r="BP162" s="70">
        <f t="shared" si="716"/>
        <v>0</v>
      </c>
      <c r="BQ162" s="70">
        <f t="shared" si="717"/>
        <v>1519.92</v>
      </c>
      <c r="BR162" s="70">
        <f t="shared" si="718"/>
        <v>0</v>
      </c>
      <c r="BS162" s="70">
        <f t="shared" si="719"/>
        <v>1519.92</v>
      </c>
      <c r="BT162" s="70">
        <f t="shared" si="720"/>
        <v>0</v>
      </c>
      <c r="BU162" s="70">
        <f t="shared" si="721"/>
        <v>0</v>
      </c>
      <c r="BV162" s="70">
        <f t="shared" si="722"/>
        <v>1519.92</v>
      </c>
      <c r="BW162" s="70">
        <f t="shared" si="723"/>
        <v>0</v>
      </c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</row>
    <row r="163" spans="1:85" ht="15.75" customHeight="1">
      <c r="A163" s="55" t="s">
        <v>415</v>
      </c>
      <c r="B163" s="185"/>
      <c r="C163" s="57" t="s">
        <v>377</v>
      </c>
      <c r="D163" s="93" t="s">
        <v>416</v>
      </c>
      <c r="E163" s="59"/>
      <c r="F163" s="60"/>
      <c r="G163" s="60">
        <f t="shared" si="707"/>
        <v>0</v>
      </c>
      <c r="H163" s="60"/>
      <c r="I163" s="61">
        <f t="shared" si="578"/>
        <v>0</v>
      </c>
      <c r="J163" s="61">
        <f t="shared" si="579"/>
        <v>0</v>
      </c>
      <c r="K163" s="152">
        <v>240</v>
      </c>
      <c r="L163" s="187"/>
      <c r="M163" s="187"/>
      <c r="N163" s="186"/>
      <c r="O163" s="66">
        <f t="shared" ref="O163:Q163" si="730">AA163+AD163+AG163+AJ163+AM163+AP163+AS163+AV163+AY163+BB163+BE163+BH163</f>
        <v>240</v>
      </c>
      <c r="P163" s="66">
        <f t="shared" si="730"/>
        <v>0</v>
      </c>
      <c r="Q163" s="66">
        <f t="shared" si="730"/>
        <v>0</v>
      </c>
      <c r="R163" s="67">
        <f t="shared" ref="R163:T163" si="731">IF(BK163=0,SUM(AA163+AD163+AG163+AJ163+AM163+AP163+AS163+AV163+AY163+BB163+BE163+BH163),BK163)</f>
        <v>240</v>
      </c>
      <c r="S163" s="67">
        <f t="shared" si="731"/>
        <v>0</v>
      </c>
      <c r="T163" s="67">
        <f t="shared" si="731"/>
        <v>0</v>
      </c>
      <c r="U163" s="66">
        <f t="shared" si="710"/>
        <v>0</v>
      </c>
      <c r="V163" s="66">
        <f t="shared" si="711"/>
        <v>0</v>
      </c>
      <c r="W163" s="66">
        <f t="shared" si="712"/>
        <v>0</v>
      </c>
      <c r="X163" s="69">
        <f t="shared" ref="X163:Y163" si="732">IF(O163&gt;0,O163/K163,0)</f>
        <v>1</v>
      </c>
      <c r="Y163" s="69">
        <f t="shared" si="732"/>
        <v>0</v>
      </c>
      <c r="Z163" s="69">
        <f t="shared" si="5"/>
        <v>0</v>
      </c>
      <c r="AA163" s="186"/>
      <c r="AB163" s="186"/>
      <c r="AC163" s="186"/>
      <c r="AD163" s="199"/>
      <c r="AE163" s="186"/>
      <c r="AF163" s="186"/>
      <c r="AG163" s="186"/>
      <c r="AH163" s="186"/>
      <c r="AI163" s="186"/>
      <c r="AJ163" s="186"/>
      <c r="AK163" s="186"/>
      <c r="AL163" s="186"/>
      <c r="AM163" s="186"/>
      <c r="AN163" s="186"/>
      <c r="AO163" s="186"/>
      <c r="AP163" s="199">
        <v>240</v>
      </c>
      <c r="AQ163" s="186"/>
      <c r="AR163" s="186"/>
      <c r="AS163" s="186"/>
      <c r="AT163" s="186"/>
      <c r="AU163" s="186"/>
      <c r="AV163" s="186"/>
      <c r="AW163" s="186"/>
      <c r="AX163" s="186"/>
      <c r="AY163" s="186"/>
      <c r="AZ163" s="186"/>
      <c r="BA163" s="186"/>
      <c r="BB163" s="186"/>
      <c r="BC163" s="186"/>
      <c r="BD163" s="186"/>
      <c r="BE163" s="186"/>
      <c r="BF163" s="186"/>
      <c r="BG163" s="186"/>
      <c r="BH163" s="186"/>
      <c r="BI163" s="186"/>
      <c r="BJ163" s="186"/>
      <c r="BK163" s="186"/>
      <c r="BL163" s="186"/>
      <c r="BM163" s="186"/>
      <c r="BN163" s="70">
        <f t="shared" si="714"/>
        <v>240</v>
      </c>
      <c r="BO163" s="65">
        <f t="shared" si="715"/>
        <v>0</v>
      </c>
      <c r="BP163" s="70">
        <f t="shared" si="716"/>
        <v>240</v>
      </c>
      <c r="BQ163" s="70">
        <f t="shared" si="717"/>
        <v>0</v>
      </c>
      <c r="BR163" s="70">
        <f t="shared" si="718"/>
        <v>0</v>
      </c>
      <c r="BS163" s="70">
        <f t="shared" si="719"/>
        <v>0</v>
      </c>
      <c r="BT163" s="70">
        <f t="shared" si="720"/>
        <v>0</v>
      </c>
      <c r="BU163" s="70">
        <f t="shared" si="721"/>
        <v>240</v>
      </c>
      <c r="BV163" s="70">
        <f t="shared" si="722"/>
        <v>0</v>
      </c>
      <c r="BW163" s="70">
        <f t="shared" si="723"/>
        <v>240</v>
      </c>
      <c r="BX163" s="188"/>
      <c r="BY163" s="188"/>
      <c r="BZ163" s="188"/>
      <c r="CA163" s="188"/>
      <c r="CB163" s="188"/>
      <c r="CC163" s="188"/>
      <c r="CD163" s="188"/>
      <c r="CE163" s="188"/>
      <c r="CF163" s="188"/>
      <c r="CG163" s="188"/>
    </row>
    <row r="164" spans="1:85" ht="15.75" customHeight="1">
      <c r="A164" s="55" t="s">
        <v>417</v>
      </c>
      <c r="B164" s="185"/>
      <c r="C164" s="57" t="s">
        <v>377</v>
      </c>
      <c r="D164" s="93" t="s">
        <v>418</v>
      </c>
      <c r="E164" s="59"/>
      <c r="F164" s="60"/>
      <c r="G164" s="60">
        <f t="shared" si="707"/>
        <v>0</v>
      </c>
      <c r="H164" s="60"/>
      <c r="I164" s="61">
        <f t="shared" si="578"/>
        <v>0</v>
      </c>
      <c r="J164" s="61">
        <f t="shared" si="579"/>
        <v>0</v>
      </c>
      <c r="K164" s="152">
        <v>647.79999999999995</v>
      </c>
      <c r="L164" s="187"/>
      <c r="M164" s="187"/>
      <c r="N164" s="186"/>
      <c r="O164" s="66">
        <f t="shared" ref="O164:Q164" si="733">AA164+AD164+AG164+AJ164+AM164+AP164+AS164+AV164+AY164+BB164+BE164+BH164</f>
        <v>0</v>
      </c>
      <c r="P164" s="66">
        <f t="shared" si="733"/>
        <v>0</v>
      </c>
      <c r="Q164" s="66">
        <f t="shared" si="733"/>
        <v>0</v>
      </c>
      <c r="R164" s="67">
        <f t="shared" ref="R164:T164" si="734">IF(BK164=0,SUM(AA164+AD164+AG164+AJ164+AM164+AP164+AS164+AV164+AY164+BB164+BE164+BH164),BK164)</f>
        <v>0</v>
      </c>
      <c r="S164" s="67">
        <f t="shared" si="734"/>
        <v>0</v>
      </c>
      <c r="T164" s="67">
        <f t="shared" si="734"/>
        <v>0</v>
      </c>
      <c r="U164" s="68">
        <f t="shared" si="710"/>
        <v>647.79999999999995</v>
      </c>
      <c r="V164" s="66">
        <f t="shared" si="711"/>
        <v>0</v>
      </c>
      <c r="W164" s="66">
        <f t="shared" si="712"/>
        <v>0</v>
      </c>
      <c r="X164" s="69">
        <f t="shared" ref="X164:Y164" si="735">IF(O164&gt;0,O164/K164,0)</f>
        <v>0</v>
      </c>
      <c r="Y164" s="69">
        <f t="shared" si="735"/>
        <v>0</v>
      </c>
      <c r="Z164" s="69">
        <f t="shared" si="5"/>
        <v>0</v>
      </c>
      <c r="AA164" s="186"/>
      <c r="AB164" s="186"/>
      <c r="AC164" s="186"/>
      <c r="AD164" s="199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70">
        <f t="shared" si="714"/>
        <v>0</v>
      </c>
      <c r="BO164" s="65">
        <f t="shared" si="715"/>
        <v>0</v>
      </c>
      <c r="BP164" s="70">
        <f t="shared" si="716"/>
        <v>0</v>
      </c>
      <c r="BQ164" s="70">
        <f t="shared" si="717"/>
        <v>647.79999999999995</v>
      </c>
      <c r="BR164" s="70">
        <f t="shared" si="718"/>
        <v>0</v>
      </c>
      <c r="BS164" s="70">
        <f t="shared" si="719"/>
        <v>647.79999999999995</v>
      </c>
      <c r="BT164" s="70">
        <f t="shared" si="720"/>
        <v>0</v>
      </c>
      <c r="BU164" s="70">
        <f t="shared" si="721"/>
        <v>0</v>
      </c>
      <c r="BV164" s="70">
        <f t="shared" si="722"/>
        <v>647.79999999999995</v>
      </c>
      <c r="BW164" s="70">
        <f t="shared" si="723"/>
        <v>0</v>
      </c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</row>
    <row r="165" spans="1:85" ht="15.75" customHeight="1">
      <c r="A165" s="55" t="s">
        <v>419</v>
      </c>
      <c r="B165" s="185"/>
      <c r="C165" s="57" t="s">
        <v>377</v>
      </c>
      <c r="D165" s="93" t="s">
        <v>416</v>
      </c>
      <c r="E165" s="59"/>
      <c r="F165" s="60"/>
      <c r="G165" s="60">
        <f t="shared" si="707"/>
        <v>0</v>
      </c>
      <c r="H165" s="60"/>
      <c r="I165" s="61">
        <f t="shared" si="578"/>
        <v>0</v>
      </c>
      <c r="J165" s="61">
        <f t="shared" si="579"/>
        <v>0</v>
      </c>
      <c r="K165" s="152">
        <v>340</v>
      </c>
      <c r="L165" s="187"/>
      <c r="M165" s="187"/>
      <c r="N165" s="186"/>
      <c r="O165" s="164">
        <f t="shared" ref="O165:Q165" si="736">AA165+AD165+AG165+AJ165+AM165+AP165+AS165+AV165+AY165+BB165+BE165+BH165</f>
        <v>340</v>
      </c>
      <c r="P165" s="164">
        <f t="shared" si="736"/>
        <v>0</v>
      </c>
      <c r="Q165" s="164">
        <f t="shared" si="736"/>
        <v>0</v>
      </c>
      <c r="R165" s="67">
        <f t="shared" ref="R165:T165" si="737">IF(BK165=0,SUM(AA165+AD165+AG165+AJ165+AM165+AP165+AS165+AV165+AY165+BB165+BE165+BH165),BK165)</f>
        <v>340</v>
      </c>
      <c r="S165" s="67">
        <f t="shared" si="737"/>
        <v>0</v>
      </c>
      <c r="T165" s="67">
        <f t="shared" si="737"/>
        <v>0</v>
      </c>
      <c r="U165" s="164">
        <f t="shared" si="710"/>
        <v>0</v>
      </c>
      <c r="V165" s="66">
        <f t="shared" si="711"/>
        <v>0</v>
      </c>
      <c r="W165" s="164">
        <f t="shared" si="712"/>
        <v>0</v>
      </c>
      <c r="X165" s="69">
        <f t="shared" ref="X165:Y165" si="738">IF(O165&gt;0,O165/K165,0)</f>
        <v>1</v>
      </c>
      <c r="Y165" s="69">
        <f t="shared" si="738"/>
        <v>0</v>
      </c>
      <c r="Z165" s="69">
        <f t="shared" si="5"/>
        <v>0</v>
      </c>
      <c r="AA165" s="186"/>
      <c r="AB165" s="186"/>
      <c r="AC165" s="186"/>
      <c r="AD165" s="199">
        <v>340</v>
      </c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70">
        <f t="shared" si="714"/>
        <v>340</v>
      </c>
      <c r="BO165" s="65">
        <f t="shared" si="715"/>
        <v>0</v>
      </c>
      <c r="BP165" s="70">
        <f t="shared" si="716"/>
        <v>340</v>
      </c>
      <c r="BQ165" s="70">
        <f t="shared" si="717"/>
        <v>0</v>
      </c>
      <c r="BR165" s="70">
        <f t="shared" si="718"/>
        <v>0</v>
      </c>
      <c r="BS165" s="70">
        <f t="shared" si="719"/>
        <v>0</v>
      </c>
      <c r="BT165" s="70">
        <f t="shared" si="720"/>
        <v>0</v>
      </c>
      <c r="BU165" s="70">
        <f t="shared" si="721"/>
        <v>340</v>
      </c>
      <c r="BV165" s="70">
        <f t="shared" si="722"/>
        <v>0</v>
      </c>
      <c r="BW165" s="70">
        <f t="shared" si="723"/>
        <v>340</v>
      </c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</row>
    <row r="166" spans="1:85" ht="15.75" customHeight="1">
      <c r="A166" s="55" t="s">
        <v>420</v>
      </c>
      <c r="B166" s="185"/>
      <c r="C166" s="57" t="s">
        <v>377</v>
      </c>
      <c r="D166" s="93" t="s">
        <v>421</v>
      </c>
      <c r="E166" s="59"/>
      <c r="F166" s="60"/>
      <c r="G166" s="60">
        <f t="shared" si="707"/>
        <v>0</v>
      </c>
      <c r="H166" s="60"/>
      <c r="I166" s="61">
        <f t="shared" si="578"/>
        <v>0</v>
      </c>
      <c r="J166" s="61">
        <f t="shared" si="579"/>
        <v>0</v>
      </c>
      <c r="K166" s="152">
        <v>780</v>
      </c>
      <c r="L166" s="187"/>
      <c r="M166" s="187"/>
      <c r="N166" s="186"/>
      <c r="O166" s="164">
        <f t="shared" ref="O166:Q166" si="739">AA166+AD166+AG166+AJ166+AM166+AP166+AS166+AV166+AY166+BB166+BE166+BH166</f>
        <v>780</v>
      </c>
      <c r="P166" s="164">
        <f t="shared" si="739"/>
        <v>0</v>
      </c>
      <c r="Q166" s="164">
        <f t="shared" si="739"/>
        <v>0</v>
      </c>
      <c r="R166" s="67">
        <f t="shared" ref="R166:T166" si="740">IF(BK166=0,SUM(AA166+AD166+AG166+AJ166+AM166+AP166+AS166+AV166+AY166+BB166+BE166+BH166),BK166)</f>
        <v>780</v>
      </c>
      <c r="S166" s="67">
        <f t="shared" si="740"/>
        <v>0</v>
      </c>
      <c r="T166" s="67">
        <f t="shared" si="740"/>
        <v>0</v>
      </c>
      <c r="U166" s="164">
        <f t="shared" si="710"/>
        <v>0</v>
      </c>
      <c r="V166" s="66">
        <f t="shared" si="711"/>
        <v>0</v>
      </c>
      <c r="W166" s="164">
        <f t="shared" si="712"/>
        <v>0</v>
      </c>
      <c r="X166" s="69">
        <f t="shared" ref="X166:Y166" si="741">IF(O166&gt;0,O166/K166,0)</f>
        <v>1</v>
      </c>
      <c r="Y166" s="69">
        <f t="shared" si="741"/>
        <v>0</v>
      </c>
      <c r="Z166" s="69">
        <f t="shared" si="5"/>
        <v>0</v>
      </c>
      <c r="AA166" s="186"/>
      <c r="AB166" s="186"/>
      <c r="AC166" s="186"/>
      <c r="AD166" s="186"/>
      <c r="AE166" s="186"/>
      <c r="AF166" s="186"/>
      <c r="AG166" s="199">
        <v>780</v>
      </c>
      <c r="AH166" s="186"/>
      <c r="AI166" s="186"/>
      <c r="AJ166" s="186"/>
      <c r="AK166" s="186"/>
      <c r="AL166" s="186"/>
      <c r="AM166" s="186"/>
      <c r="AN166" s="186"/>
      <c r="AO166" s="186"/>
      <c r="AP166" s="186"/>
      <c r="AQ166" s="186"/>
      <c r="AR166" s="186"/>
      <c r="AS166" s="186"/>
      <c r="AT166" s="186"/>
      <c r="AU166" s="186"/>
      <c r="AV166" s="186"/>
      <c r="AW166" s="186"/>
      <c r="AX166" s="186"/>
      <c r="AY166" s="186"/>
      <c r="AZ166" s="186"/>
      <c r="BA166" s="186"/>
      <c r="BB166" s="186"/>
      <c r="BC166" s="186"/>
      <c r="BD166" s="186"/>
      <c r="BE166" s="186"/>
      <c r="BF166" s="186"/>
      <c r="BG166" s="186"/>
      <c r="BH166" s="186"/>
      <c r="BI166" s="186"/>
      <c r="BJ166" s="186"/>
      <c r="BK166" s="186"/>
      <c r="BL166" s="186"/>
      <c r="BM166" s="186"/>
      <c r="BN166" s="70">
        <f t="shared" si="714"/>
        <v>780</v>
      </c>
      <c r="BO166" s="65">
        <f t="shared" si="715"/>
        <v>0</v>
      </c>
      <c r="BP166" s="70">
        <f t="shared" si="716"/>
        <v>780</v>
      </c>
      <c r="BQ166" s="70">
        <f t="shared" si="717"/>
        <v>0</v>
      </c>
      <c r="BR166" s="70">
        <f t="shared" si="718"/>
        <v>0</v>
      </c>
      <c r="BS166" s="70">
        <f t="shared" si="719"/>
        <v>0</v>
      </c>
      <c r="BT166" s="70">
        <f t="shared" si="720"/>
        <v>0</v>
      </c>
      <c r="BU166" s="70">
        <f t="shared" si="721"/>
        <v>780</v>
      </c>
      <c r="BV166" s="70">
        <f t="shared" si="722"/>
        <v>0</v>
      </c>
      <c r="BW166" s="70">
        <f t="shared" si="723"/>
        <v>780</v>
      </c>
      <c r="BX166" s="188"/>
      <c r="BY166" s="188"/>
      <c r="BZ166" s="188"/>
      <c r="CA166" s="188"/>
      <c r="CB166" s="188"/>
      <c r="CC166" s="188"/>
      <c r="CD166" s="188"/>
      <c r="CE166" s="188"/>
      <c r="CF166" s="188"/>
      <c r="CG166" s="188"/>
    </row>
    <row r="167" spans="1:85" ht="15.75" customHeight="1">
      <c r="A167" s="55" t="s">
        <v>422</v>
      </c>
      <c r="B167" s="185"/>
      <c r="C167" s="57" t="s">
        <v>377</v>
      </c>
      <c r="D167" s="93" t="s">
        <v>423</v>
      </c>
      <c r="E167" s="59"/>
      <c r="F167" s="60"/>
      <c r="G167" s="60">
        <f t="shared" si="707"/>
        <v>0</v>
      </c>
      <c r="H167" s="60"/>
      <c r="I167" s="61">
        <f t="shared" si="578"/>
        <v>0</v>
      </c>
      <c r="J167" s="61">
        <f t="shared" si="579"/>
        <v>0</v>
      </c>
      <c r="K167" s="152">
        <v>330</v>
      </c>
      <c r="L167" s="187"/>
      <c r="M167" s="187"/>
      <c r="N167" s="186"/>
      <c r="O167" s="164">
        <f t="shared" ref="O167:Q167" si="742">AA167+AD167+AG167+AJ167+AM167+AP167+AS167+AV167+AY167+BB167+BE167+BH167</f>
        <v>0</v>
      </c>
      <c r="P167" s="164">
        <f t="shared" si="742"/>
        <v>0</v>
      </c>
      <c r="Q167" s="164">
        <f t="shared" si="742"/>
        <v>0</v>
      </c>
      <c r="R167" s="67">
        <f t="shared" ref="R167:T167" si="743">IF(BK167=0,SUM(AA167+AD167+AG167+AJ167+AM167+AP167+AS167+AV167+AY167+BB167+BE167+BH167),BK167)</f>
        <v>0</v>
      </c>
      <c r="S167" s="67">
        <f t="shared" si="743"/>
        <v>0</v>
      </c>
      <c r="T167" s="67">
        <f t="shared" si="743"/>
        <v>0</v>
      </c>
      <c r="U167" s="168">
        <f t="shared" si="710"/>
        <v>330</v>
      </c>
      <c r="V167" s="66">
        <f t="shared" si="711"/>
        <v>0</v>
      </c>
      <c r="W167" s="164">
        <f t="shared" si="712"/>
        <v>0</v>
      </c>
      <c r="X167" s="69">
        <f t="shared" ref="X167:Y167" si="744">IF(O167&gt;0,O167/K167,0)</f>
        <v>0</v>
      </c>
      <c r="Y167" s="69">
        <f t="shared" si="744"/>
        <v>0</v>
      </c>
      <c r="Z167" s="69">
        <f t="shared" si="5"/>
        <v>0</v>
      </c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70">
        <f t="shared" ref="BN167:BN184" si="745">IF(O167-BK167&gt;0,O167-BK167,0)</f>
        <v>0</v>
      </c>
      <c r="BO167" s="65">
        <f t="shared" ref="BO167:BO184" si="746">IF(Q167-BM167&gt;0,Q167-BM167,0)</f>
        <v>0</v>
      </c>
      <c r="BP167" s="70">
        <f t="shared" ref="BP167:BP184" si="747">IF(BN167+BO167&gt;0,BN167+BO167,0)</f>
        <v>0</v>
      </c>
      <c r="BQ167" s="70">
        <f t="shared" ref="BQ167:BQ184" si="748">IF(U167=0,0,U167)</f>
        <v>330</v>
      </c>
      <c r="BR167" s="70">
        <f t="shared" ref="BR167:BR184" si="749">IF(W167=0,0,W167)</f>
        <v>0</v>
      </c>
      <c r="BS167" s="70">
        <f t="shared" ref="BS167:BS184" si="750">IF(BQ167+BR167&gt;0,BQ167+BR167,0)</f>
        <v>330</v>
      </c>
      <c r="BT167" s="70">
        <f t="shared" ref="BT167:BT184" si="751">IF(V167&gt;0,V167,0)</f>
        <v>0</v>
      </c>
      <c r="BU167" s="70">
        <f t="shared" ref="BU167:BU184" si="752">IF(BP167=0,0,BP167)</f>
        <v>0</v>
      </c>
      <c r="BV167" s="70">
        <f t="shared" ref="BV167:BV184" si="753">IF(BS167=0,0,BS167)</f>
        <v>330</v>
      </c>
      <c r="BW167" s="70">
        <f t="shared" ref="BW167:BW184" si="754">IF(BP167+BT167&gt;0,BP167+BT167,0)</f>
        <v>0</v>
      </c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</row>
    <row r="168" spans="1:85" ht="15.75" customHeight="1">
      <c r="A168" s="55" t="s">
        <v>424</v>
      </c>
      <c r="B168" s="73"/>
      <c r="C168" s="96" t="s">
        <v>377</v>
      </c>
      <c r="D168" s="93" t="s">
        <v>425</v>
      </c>
      <c r="E168" s="59"/>
      <c r="F168" s="60"/>
      <c r="G168" s="60">
        <f t="shared" si="707"/>
        <v>0</v>
      </c>
      <c r="H168" s="60"/>
      <c r="I168" s="61">
        <f t="shared" si="578"/>
        <v>0</v>
      </c>
      <c r="J168" s="61">
        <f t="shared" si="579"/>
        <v>0</v>
      </c>
      <c r="K168" s="197">
        <v>1949.9</v>
      </c>
      <c r="L168" s="194"/>
      <c r="M168" s="195"/>
      <c r="N168" s="195"/>
      <c r="O168" s="164">
        <f t="shared" ref="O168:Q168" si="755">AA168+AD168+AG168+AJ168+AM168+AP168+AS168+AV168+AY168+BB168+BE168+BH168</f>
        <v>1949.9</v>
      </c>
      <c r="P168" s="164">
        <f t="shared" si="755"/>
        <v>0</v>
      </c>
      <c r="Q168" s="164">
        <f t="shared" si="755"/>
        <v>0</v>
      </c>
      <c r="R168" s="67">
        <f t="shared" ref="R168:T168" si="756">IF(BK168=0,SUM(AA168+AD168+AG168+AJ168+AM168+AP168+AS168+AV168+AY168+BB168+BE168+BH168),BK168)</f>
        <v>1949.9</v>
      </c>
      <c r="S168" s="67">
        <f t="shared" si="756"/>
        <v>0</v>
      </c>
      <c r="T168" s="67">
        <f t="shared" si="756"/>
        <v>0</v>
      </c>
      <c r="U168" s="164">
        <f t="shared" si="710"/>
        <v>0</v>
      </c>
      <c r="V168" s="66">
        <f t="shared" si="711"/>
        <v>0</v>
      </c>
      <c r="W168" s="164">
        <f t="shared" si="712"/>
        <v>0</v>
      </c>
      <c r="X168" s="69">
        <f t="shared" ref="X168:Y168" si="757">IF(O168&gt;0,O168/K168,0)</f>
        <v>1</v>
      </c>
      <c r="Y168" s="69">
        <f t="shared" si="757"/>
        <v>0</v>
      </c>
      <c r="Z168" s="69">
        <f t="shared" si="5"/>
        <v>0</v>
      </c>
      <c r="AA168" s="195"/>
      <c r="AB168" s="195"/>
      <c r="AC168" s="195"/>
      <c r="AD168" s="197">
        <v>1949.9</v>
      </c>
      <c r="AE168" s="173"/>
      <c r="AF168" s="171"/>
      <c r="AG168" s="171"/>
      <c r="AH168" s="171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5"/>
      <c r="AT168" s="195"/>
      <c r="AU168" s="195"/>
      <c r="AV168" s="195"/>
      <c r="AW168" s="195"/>
      <c r="AX168" s="195"/>
      <c r="AY168" s="195"/>
      <c r="AZ168" s="195"/>
      <c r="BA168" s="195"/>
      <c r="BB168" s="195"/>
      <c r="BC168" s="195"/>
      <c r="BD168" s="195"/>
      <c r="BE168" s="195"/>
      <c r="BF168" s="195"/>
      <c r="BG168" s="195"/>
      <c r="BH168" s="195"/>
      <c r="BI168" s="195"/>
      <c r="BJ168" s="195"/>
      <c r="BK168" s="195"/>
      <c r="BL168" s="195"/>
      <c r="BM168" s="195"/>
      <c r="BN168" s="70">
        <f t="shared" si="745"/>
        <v>1949.9</v>
      </c>
      <c r="BO168" s="65">
        <f t="shared" si="746"/>
        <v>0</v>
      </c>
      <c r="BP168" s="70">
        <f t="shared" si="747"/>
        <v>1949.9</v>
      </c>
      <c r="BQ168" s="70">
        <f t="shared" si="748"/>
        <v>0</v>
      </c>
      <c r="BR168" s="70">
        <f t="shared" si="749"/>
        <v>0</v>
      </c>
      <c r="BS168" s="70">
        <f t="shared" si="750"/>
        <v>0</v>
      </c>
      <c r="BT168" s="70">
        <f t="shared" si="751"/>
        <v>0</v>
      </c>
      <c r="BU168" s="70">
        <f t="shared" si="752"/>
        <v>1949.9</v>
      </c>
      <c r="BV168" s="70">
        <f t="shared" si="753"/>
        <v>0</v>
      </c>
      <c r="BW168" s="70">
        <f t="shared" si="754"/>
        <v>1949.9</v>
      </c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>
      <c r="A169" s="55" t="s">
        <v>426</v>
      </c>
      <c r="B169" s="73"/>
      <c r="C169" s="96" t="s">
        <v>377</v>
      </c>
      <c r="D169" s="93" t="s">
        <v>427</v>
      </c>
      <c r="E169" s="59"/>
      <c r="F169" s="60"/>
      <c r="G169" s="60">
        <f t="shared" si="707"/>
        <v>0</v>
      </c>
      <c r="H169" s="60"/>
      <c r="I169" s="61">
        <f t="shared" si="578"/>
        <v>0</v>
      </c>
      <c r="J169" s="61">
        <f t="shared" si="579"/>
        <v>0</v>
      </c>
      <c r="K169" s="197">
        <v>3039.9</v>
      </c>
      <c r="L169" s="194"/>
      <c r="M169" s="195"/>
      <c r="N169" s="195"/>
      <c r="O169" s="164">
        <f t="shared" ref="O169:Q169" si="758">AA169+AD169+AG169+AJ169+AM169+AP169+AS169+AV169+AY169+BB169+BE169+BH169</f>
        <v>3039.9</v>
      </c>
      <c r="P169" s="164">
        <f t="shared" si="758"/>
        <v>0</v>
      </c>
      <c r="Q169" s="164">
        <f t="shared" si="758"/>
        <v>0</v>
      </c>
      <c r="R169" s="67">
        <f t="shared" ref="R169:T169" si="759">IF(BK169=0,SUM(AA169+AD169+AG169+AJ169+AM169+AP169+AS169+AV169+AY169+BB169+BE169+BH169),BK169)</f>
        <v>3039.9</v>
      </c>
      <c r="S169" s="67">
        <f t="shared" si="759"/>
        <v>0</v>
      </c>
      <c r="T169" s="67">
        <f t="shared" si="759"/>
        <v>0</v>
      </c>
      <c r="U169" s="164">
        <f t="shared" si="710"/>
        <v>0</v>
      </c>
      <c r="V169" s="66">
        <f t="shared" si="711"/>
        <v>0</v>
      </c>
      <c r="W169" s="164">
        <f t="shared" si="712"/>
        <v>0</v>
      </c>
      <c r="X169" s="69">
        <f t="shared" ref="X169:Y169" si="760">IF(O169&gt;0,O169/K169,0)</f>
        <v>1</v>
      </c>
      <c r="Y169" s="69">
        <f t="shared" si="760"/>
        <v>0</v>
      </c>
      <c r="Z169" s="69">
        <f t="shared" si="5"/>
        <v>0</v>
      </c>
      <c r="AA169" s="195"/>
      <c r="AB169" s="195"/>
      <c r="AC169" s="195"/>
      <c r="AD169" s="197"/>
      <c r="AE169" s="173"/>
      <c r="AF169" s="171"/>
      <c r="AG169" s="171"/>
      <c r="AH169" s="171"/>
      <c r="AI169" s="195"/>
      <c r="AJ169" s="195"/>
      <c r="AK169" s="195"/>
      <c r="AL169" s="195"/>
      <c r="AM169" s="197">
        <v>3039.9</v>
      </c>
      <c r="AN169" s="195"/>
      <c r="AO169" s="195"/>
      <c r="AP169" s="195"/>
      <c r="AQ169" s="195"/>
      <c r="AR169" s="195"/>
      <c r="AS169" s="195"/>
      <c r="AT169" s="195"/>
      <c r="AU169" s="195"/>
      <c r="AV169" s="195"/>
      <c r="AW169" s="195"/>
      <c r="AX169" s="195"/>
      <c r="AY169" s="195"/>
      <c r="AZ169" s="195"/>
      <c r="BA169" s="195"/>
      <c r="BB169" s="195"/>
      <c r="BC169" s="195"/>
      <c r="BD169" s="195"/>
      <c r="BE169" s="195"/>
      <c r="BF169" s="195"/>
      <c r="BG169" s="195"/>
      <c r="BH169" s="195"/>
      <c r="BI169" s="195"/>
      <c r="BJ169" s="195"/>
      <c r="BK169" s="195"/>
      <c r="BL169" s="195"/>
      <c r="BM169" s="195"/>
      <c r="BN169" s="70">
        <f t="shared" si="745"/>
        <v>3039.9</v>
      </c>
      <c r="BO169" s="65">
        <f t="shared" si="746"/>
        <v>0</v>
      </c>
      <c r="BP169" s="70">
        <f t="shared" si="747"/>
        <v>3039.9</v>
      </c>
      <c r="BQ169" s="70">
        <f t="shared" si="748"/>
        <v>0</v>
      </c>
      <c r="BR169" s="70">
        <f t="shared" si="749"/>
        <v>0</v>
      </c>
      <c r="BS169" s="70">
        <f t="shared" si="750"/>
        <v>0</v>
      </c>
      <c r="BT169" s="70">
        <f t="shared" si="751"/>
        <v>0</v>
      </c>
      <c r="BU169" s="70">
        <f t="shared" si="752"/>
        <v>3039.9</v>
      </c>
      <c r="BV169" s="70">
        <f t="shared" si="753"/>
        <v>0</v>
      </c>
      <c r="BW169" s="70">
        <f t="shared" si="754"/>
        <v>3039.9</v>
      </c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55" t="s">
        <v>428</v>
      </c>
      <c r="B170" s="73"/>
      <c r="C170" s="96" t="s">
        <v>377</v>
      </c>
      <c r="D170" s="93" t="s">
        <v>429</v>
      </c>
      <c r="E170" s="59"/>
      <c r="F170" s="60"/>
      <c r="G170" s="60">
        <f t="shared" si="707"/>
        <v>0</v>
      </c>
      <c r="H170" s="60"/>
      <c r="I170" s="61">
        <f t="shared" si="578"/>
        <v>0</v>
      </c>
      <c r="J170" s="61">
        <f t="shared" si="579"/>
        <v>0</v>
      </c>
      <c r="K170" s="197">
        <v>2639.62</v>
      </c>
      <c r="L170" s="194"/>
      <c r="M170" s="195"/>
      <c r="N170" s="195"/>
      <c r="O170" s="164">
        <f t="shared" ref="O170:Q170" si="761">AA170+AD170+AG170+AJ170+AM170+AP170+AS170+AV170+AY170+BB170+BE170+BH170</f>
        <v>2639.62</v>
      </c>
      <c r="P170" s="164">
        <f t="shared" si="761"/>
        <v>0</v>
      </c>
      <c r="Q170" s="164">
        <f t="shared" si="761"/>
        <v>0</v>
      </c>
      <c r="R170" s="67">
        <f t="shared" ref="R170:T170" si="762">IF(BK170=0,SUM(AA170+AD170+AG170+AJ170+AM170+AP170+AS170+AV170+AY170+BB170+BE170+BH170),BK170)</f>
        <v>2639.62</v>
      </c>
      <c r="S170" s="67">
        <f t="shared" si="762"/>
        <v>0</v>
      </c>
      <c r="T170" s="67">
        <f t="shared" si="762"/>
        <v>0</v>
      </c>
      <c r="U170" s="164">
        <f t="shared" si="710"/>
        <v>0</v>
      </c>
      <c r="V170" s="66">
        <f t="shared" si="711"/>
        <v>0</v>
      </c>
      <c r="W170" s="164">
        <f t="shared" si="712"/>
        <v>0</v>
      </c>
      <c r="X170" s="69">
        <f t="shared" ref="X170:Y170" si="763">IF(O170&gt;0,O170/K170,0)</f>
        <v>1</v>
      </c>
      <c r="Y170" s="69">
        <f t="shared" si="763"/>
        <v>0</v>
      </c>
      <c r="Z170" s="69">
        <f t="shared" si="5"/>
        <v>0</v>
      </c>
      <c r="AA170" s="195"/>
      <c r="AB170" s="195"/>
      <c r="AC170" s="195"/>
      <c r="AD170" s="197"/>
      <c r="AE170" s="173"/>
      <c r="AF170" s="171"/>
      <c r="AG170" s="173"/>
      <c r="AH170" s="171"/>
      <c r="AI170" s="195"/>
      <c r="AJ170" s="197">
        <v>2639.62</v>
      </c>
      <c r="AK170" s="195"/>
      <c r="AL170" s="195"/>
      <c r="AM170" s="195"/>
      <c r="AN170" s="195"/>
      <c r="AO170" s="195"/>
      <c r="AP170" s="195"/>
      <c r="AQ170" s="195"/>
      <c r="AR170" s="195"/>
      <c r="AS170" s="195"/>
      <c r="AT170" s="195"/>
      <c r="AU170" s="195"/>
      <c r="AV170" s="195"/>
      <c r="AW170" s="195"/>
      <c r="AX170" s="195"/>
      <c r="AY170" s="195"/>
      <c r="AZ170" s="195"/>
      <c r="BA170" s="195"/>
      <c r="BB170" s="195"/>
      <c r="BC170" s="195"/>
      <c r="BD170" s="195"/>
      <c r="BE170" s="195"/>
      <c r="BF170" s="195"/>
      <c r="BG170" s="195"/>
      <c r="BH170" s="195"/>
      <c r="BI170" s="195"/>
      <c r="BJ170" s="195"/>
      <c r="BK170" s="195"/>
      <c r="BL170" s="195"/>
      <c r="BM170" s="195"/>
      <c r="BN170" s="70">
        <f t="shared" si="745"/>
        <v>2639.62</v>
      </c>
      <c r="BO170" s="65">
        <f t="shared" si="746"/>
        <v>0</v>
      </c>
      <c r="BP170" s="70">
        <f t="shared" si="747"/>
        <v>2639.62</v>
      </c>
      <c r="BQ170" s="70">
        <f t="shared" si="748"/>
        <v>0</v>
      </c>
      <c r="BR170" s="70">
        <f t="shared" si="749"/>
        <v>0</v>
      </c>
      <c r="BS170" s="70">
        <f t="shared" si="750"/>
        <v>0</v>
      </c>
      <c r="BT170" s="70">
        <f t="shared" si="751"/>
        <v>0</v>
      </c>
      <c r="BU170" s="70">
        <f t="shared" si="752"/>
        <v>2639.62</v>
      </c>
      <c r="BV170" s="70">
        <f t="shared" si="753"/>
        <v>0</v>
      </c>
      <c r="BW170" s="70">
        <f t="shared" si="754"/>
        <v>2639.62</v>
      </c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>
      <c r="A171" s="55" t="s">
        <v>430</v>
      </c>
      <c r="B171" s="73"/>
      <c r="C171" s="96" t="s">
        <v>377</v>
      </c>
      <c r="D171" s="93" t="s">
        <v>427</v>
      </c>
      <c r="E171" s="59"/>
      <c r="F171" s="60"/>
      <c r="G171" s="60">
        <f t="shared" si="707"/>
        <v>0</v>
      </c>
      <c r="H171" s="60"/>
      <c r="I171" s="61">
        <f t="shared" si="578"/>
        <v>0</v>
      </c>
      <c r="J171" s="61">
        <f t="shared" si="579"/>
        <v>0</v>
      </c>
      <c r="K171" s="197">
        <v>2840</v>
      </c>
      <c r="L171" s="194"/>
      <c r="M171" s="195"/>
      <c r="N171" s="195"/>
      <c r="O171" s="164">
        <f t="shared" ref="O171:Q171" si="764">AA171+AD171+AG171+AJ171+AM171+AP171+AS171+AV171+AY171+BB171+BE171+BH171</f>
        <v>2840</v>
      </c>
      <c r="P171" s="164">
        <f t="shared" si="764"/>
        <v>0</v>
      </c>
      <c r="Q171" s="164">
        <f t="shared" si="764"/>
        <v>0</v>
      </c>
      <c r="R171" s="67">
        <f t="shared" ref="R171:T171" si="765">IF(BK171=0,SUM(AA171+AD171+AG171+AJ171+AM171+AP171+AS171+AV171+AY171+BB171+BE171+BH171),BK171)</f>
        <v>2840</v>
      </c>
      <c r="S171" s="67">
        <f t="shared" si="765"/>
        <v>0</v>
      </c>
      <c r="T171" s="67">
        <f t="shared" si="765"/>
        <v>0</v>
      </c>
      <c r="U171" s="164">
        <f t="shared" si="710"/>
        <v>0</v>
      </c>
      <c r="V171" s="66">
        <f t="shared" si="711"/>
        <v>0</v>
      </c>
      <c r="W171" s="164">
        <f t="shared" si="712"/>
        <v>0</v>
      </c>
      <c r="X171" s="69">
        <f t="shared" ref="X171:Y171" si="766">IF(O171&gt;0,O171/K171,0)</f>
        <v>1</v>
      </c>
      <c r="Y171" s="69">
        <f t="shared" si="766"/>
        <v>0</v>
      </c>
      <c r="Z171" s="69">
        <f t="shared" si="5"/>
        <v>0</v>
      </c>
      <c r="AA171" s="195"/>
      <c r="AB171" s="195"/>
      <c r="AC171" s="195"/>
      <c r="AD171" s="197"/>
      <c r="AE171" s="173"/>
      <c r="AF171" s="171"/>
      <c r="AG171" s="173"/>
      <c r="AH171" s="171"/>
      <c r="AI171" s="195"/>
      <c r="AJ171" s="195"/>
      <c r="AK171" s="195"/>
      <c r="AL171" s="195"/>
      <c r="AM171" s="197">
        <v>2840</v>
      </c>
      <c r="AN171" s="195"/>
      <c r="AO171" s="195"/>
      <c r="AP171" s="195"/>
      <c r="AQ171" s="195"/>
      <c r="AR171" s="195"/>
      <c r="AS171" s="195"/>
      <c r="AT171" s="195"/>
      <c r="AU171" s="195"/>
      <c r="AV171" s="195"/>
      <c r="AW171" s="195"/>
      <c r="AX171" s="195"/>
      <c r="AY171" s="195"/>
      <c r="AZ171" s="195"/>
      <c r="BA171" s="195"/>
      <c r="BB171" s="195"/>
      <c r="BC171" s="195"/>
      <c r="BD171" s="195"/>
      <c r="BE171" s="195"/>
      <c r="BF171" s="195"/>
      <c r="BG171" s="195"/>
      <c r="BH171" s="195"/>
      <c r="BI171" s="195"/>
      <c r="BJ171" s="195"/>
      <c r="BK171" s="195"/>
      <c r="BL171" s="195"/>
      <c r="BM171" s="195"/>
      <c r="BN171" s="70">
        <f t="shared" si="745"/>
        <v>2840</v>
      </c>
      <c r="BO171" s="65">
        <f t="shared" si="746"/>
        <v>0</v>
      </c>
      <c r="BP171" s="70">
        <f t="shared" si="747"/>
        <v>2840</v>
      </c>
      <c r="BQ171" s="70">
        <f t="shared" si="748"/>
        <v>0</v>
      </c>
      <c r="BR171" s="70">
        <f t="shared" si="749"/>
        <v>0</v>
      </c>
      <c r="BS171" s="70">
        <f t="shared" si="750"/>
        <v>0</v>
      </c>
      <c r="BT171" s="70">
        <f t="shared" si="751"/>
        <v>0</v>
      </c>
      <c r="BU171" s="70">
        <f t="shared" si="752"/>
        <v>2840</v>
      </c>
      <c r="BV171" s="70">
        <f t="shared" si="753"/>
        <v>0</v>
      </c>
      <c r="BW171" s="70">
        <f t="shared" si="754"/>
        <v>2840</v>
      </c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>
      <c r="A172" s="55" t="s">
        <v>431</v>
      </c>
      <c r="B172" s="185"/>
      <c r="C172" s="57" t="s">
        <v>377</v>
      </c>
      <c r="D172" s="93" t="s">
        <v>429</v>
      </c>
      <c r="E172" s="94">
        <v>0</v>
      </c>
      <c r="F172" s="60"/>
      <c r="G172" s="60">
        <f t="shared" si="707"/>
        <v>0</v>
      </c>
      <c r="H172" s="60"/>
      <c r="I172" s="61">
        <f t="shared" si="578"/>
        <v>0</v>
      </c>
      <c r="J172" s="61">
        <f t="shared" si="579"/>
        <v>0</v>
      </c>
      <c r="K172" s="152">
        <v>3589.77</v>
      </c>
      <c r="L172" s="186"/>
      <c r="M172" s="187"/>
      <c r="N172" s="186"/>
      <c r="O172" s="164">
        <f t="shared" ref="O172:Q172" si="767">AA172+AD172+AG172+AJ172+AM172+AP172+AS172+AV172+AY172+BB172+BE172+BH172</f>
        <v>3589.77</v>
      </c>
      <c r="P172" s="164">
        <f t="shared" si="767"/>
        <v>0</v>
      </c>
      <c r="Q172" s="164">
        <f t="shared" si="767"/>
        <v>0</v>
      </c>
      <c r="R172" s="67">
        <f t="shared" ref="R172:T172" si="768">IF(BK172=0,SUM(AA172+AD172+AG172+AJ172+AM172+AP172+AS172+AV172+AY172+BB172+BE172+BH172),BK172)</f>
        <v>3589.77</v>
      </c>
      <c r="S172" s="67">
        <f t="shared" si="768"/>
        <v>0</v>
      </c>
      <c r="T172" s="67">
        <f t="shared" si="768"/>
        <v>0</v>
      </c>
      <c r="U172" s="164">
        <f t="shared" si="710"/>
        <v>0</v>
      </c>
      <c r="V172" s="66">
        <f t="shared" si="711"/>
        <v>0</v>
      </c>
      <c r="W172" s="164">
        <f t="shared" si="712"/>
        <v>0</v>
      </c>
      <c r="X172" s="69">
        <f t="shared" ref="X172:Y172" si="769">IF(O172&gt;0,O172/K172,0)</f>
        <v>1</v>
      </c>
      <c r="Y172" s="69">
        <f t="shared" si="769"/>
        <v>0</v>
      </c>
      <c r="Z172" s="69">
        <f t="shared" si="5"/>
        <v>0</v>
      </c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52">
        <v>3589.77</v>
      </c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70">
        <f t="shared" si="745"/>
        <v>3589.77</v>
      </c>
      <c r="BO172" s="65">
        <f t="shared" si="746"/>
        <v>0</v>
      </c>
      <c r="BP172" s="70">
        <f t="shared" si="747"/>
        <v>3589.77</v>
      </c>
      <c r="BQ172" s="70">
        <f t="shared" si="748"/>
        <v>0</v>
      </c>
      <c r="BR172" s="70">
        <f t="shared" si="749"/>
        <v>0</v>
      </c>
      <c r="BS172" s="70">
        <f t="shared" si="750"/>
        <v>0</v>
      </c>
      <c r="BT172" s="70">
        <f t="shared" si="751"/>
        <v>0</v>
      </c>
      <c r="BU172" s="70">
        <f t="shared" si="752"/>
        <v>3589.77</v>
      </c>
      <c r="BV172" s="70">
        <f t="shared" si="753"/>
        <v>0</v>
      </c>
      <c r="BW172" s="70">
        <f t="shared" si="754"/>
        <v>3589.77</v>
      </c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</row>
    <row r="173" spans="1:85" ht="15.75" customHeight="1">
      <c r="A173" s="55" t="s">
        <v>432</v>
      </c>
      <c r="B173" s="185"/>
      <c r="C173" s="57" t="s">
        <v>377</v>
      </c>
      <c r="D173" s="93" t="s">
        <v>429</v>
      </c>
      <c r="E173" s="59"/>
      <c r="F173" s="60"/>
      <c r="G173" s="60">
        <f t="shared" si="707"/>
        <v>0</v>
      </c>
      <c r="H173" s="60"/>
      <c r="I173" s="61">
        <f t="shared" si="578"/>
        <v>0</v>
      </c>
      <c r="J173" s="61">
        <f t="shared" si="579"/>
        <v>0</v>
      </c>
      <c r="K173" s="152">
        <v>199.98</v>
      </c>
      <c r="L173" s="186"/>
      <c r="M173" s="187"/>
      <c r="N173" s="186"/>
      <c r="O173" s="164">
        <f t="shared" ref="O173:Q173" si="770">AA173+AD173+AG173+AJ173+AM173+AP173+AS173+AV173+AY173+BB173+BE173+BH173</f>
        <v>199.98</v>
      </c>
      <c r="P173" s="164">
        <f t="shared" si="770"/>
        <v>0</v>
      </c>
      <c r="Q173" s="164">
        <f t="shared" si="770"/>
        <v>0</v>
      </c>
      <c r="R173" s="67">
        <f t="shared" ref="R173:T173" si="771">IF(BK173=0,SUM(AA173+AD173+AG173+AJ173+AM173+AP173+AS173+AV173+AY173+BB173+BE173+BH173),BK173)</f>
        <v>199.98</v>
      </c>
      <c r="S173" s="67">
        <f t="shared" si="771"/>
        <v>0</v>
      </c>
      <c r="T173" s="67">
        <f t="shared" si="771"/>
        <v>0</v>
      </c>
      <c r="U173" s="164">
        <f t="shared" si="710"/>
        <v>0</v>
      </c>
      <c r="V173" s="66">
        <f t="shared" si="711"/>
        <v>0</v>
      </c>
      <c r="W173" s="164">
        <f t="shared" si="712"/>
        <v>0</v>
      </c>
      <c r="X173" s="69">
        <f t="shared" ref="X173:Y173" si="772">IF(O173&gt;0,O173/K173,0)</f>
        <v>1</v>
      </c>
      <c r="Y173" s="69">
        <f t="shared" si="772"/>
        <v>0</v>
      </c>
      <c r="Z173" s="69">
        <f t="shared" si="5"/>
        <v>0</v>
      </c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52">
        <v>199.98</v>
      </c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70">
        <f t="shared" si="745"/>
        <v>199.98</v>
      </c>
      <c r="BO173" s="65">
        <f t="shared" si="746"/>
        <v>0</v>
      </c>
      <c r="BP173" s="70">
        <f t="shared" si="747"/>
        <v>199.98</v>
      </c>
      <c r="BQ173" s="70">
        <f t="shared" si="748"/>
        <v>0</v>
      </c>
      <c r="BR173" s="70">
        <f t="shared" si="749"/>
        <v>0</v>
      </c>
      <c r="BS173" s="70">
        <f t="shared" si="750"/>
        <v>0</v>
      </c>
      <c r="BT173" s="70">
        <f t="shared" si="751"/>
        <v>0</v>
      </c>
      <c r="BU173" s="70">
        <f t="shared" si="752"/>
        <v>199.98</v>
      </c>
      <c r="BV173" s="70">
        <f t="shared" si="753"/>
        <v>0</v>
      </c>
      <c r="BW173" s="70">
        <f t="shared" si="754"/>
        <v>199.98</v>
      </c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</row>
    <row r="174" spans="1:85" ht="15.75" customHeight="1">
      <c r="A174" s="55" t="s">
        <v>433</v>
      </c>
      <c r="B174" s="185"/>
      <c r="C174" s="96" t="s">
        <v>377</v>
      </c>
      <c r="D174" s="93" t="s">
        <v>434</v>
      </c>
      <c r="E174" s="59"/>
      <c r="F174" s="60"/>
      <c r="G174" s="60">
        <f t="shared" si="707"/>
        <v>0</v>
      </c>
      <c r="H174" s="60"/>
      <c r="I174" s="61">
        <f t="shared" si="578"/>
        <v>0</v>
      </c>
      <c r="J174" s="61">
        <f t="shared" si="579"/>
        <v>0</v>
      </c>
      <c r="K174" s="197">
        <v>4800</v>
      </c>
      <c r="L174" s="194"/>
      <c r="M174" s="195"/>
      <c r="N174" s="195"/>
      <c r="O174" s="164">
        <f t="shared" ref="O174:Q174" si="773">AA174+AD174+AG174+AJ174+AM174+AP174+AS174+AV174+AY174+BB174+BE174+BH174</f>
        <v>4800</v>
      </c>
      <c r="P174" s="164">
        <f t="shared" si="773"/>
        <v>0</v>
      </c>
      <c r="Q174" s="164">
        <f t="shared" si="773"/>
        <v>0</v>
      </c>
      <c r="R174" s="67">
        <f t="shared" ref="R174:T174" si="774">IF(BK174=0,SUM(AA174+AD174+AG174+AJ174+AM174+AP174+AS174+AV174+AY174+BB174+BE174+BH174),BK174)</f>
        <v>4800</v>
      </c>
      <c r="S174" s="67">
        <f t="shared" si="774"/>
        <v>0</v>
      </c>
      <c r="T174" s="67">
        <f t="shared" si="774"/>
        <v>0</v>
      </c>
      <c r="U174" s="164">
        <f t="shared" si="710"/>
        <v>0</v>
      </c>
      <c r="V174" s="66">
        <f t="shared" si="711"/>
        <v>0</v>
      </c>
      <c r="W174" s="164">
        <f t="shared" si="712"/>
        <v>0</v>
      </c>
      <c r="X174" s="69">
        <f t="shared" ref="X174:Y174" si="775">IF(O174&gt;0,O174/K174,0)</f>
        <v>1</v>
      </c>
      <c r="Y174" s="69">
        <f t="shared" si="775"/>
        <v>0</v>
      </c>
      <c r="Z174" s="69">
        <f t="shared" si="5"/>
        <v>0</v>
      </c>
      <c r="AA174" s="195"/>
      <c r="AB174" s="195"/>
      <c r="AC174" s="195"/>
      <c r="AD174" s="197">
        <v>4800</v>
      </c>
      <c r="AE174" s="173"/>
      <c r="AF174" s="171"/>
      <c r="AG174" s="173"/>
      <c r="AH174" s="171"/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195"/>
      <c r="AT174" s="195"/>
      <c r="AU174" s="195"/>
      <c r="AV174" s="195"/>
      <c r="AW174" s="195"/>
      <c r="AX174" s="195"/>
      <c r="AY174" s="195"/>
      <c r="AZ174" s="195"/>
      <c r="BA174" s="195"/>
      <c r="BB174" s="195"/>
      <c r="BC174" s="195"/>
      <c r="BD174" s="195"/>
      <c r="BE174" s="195"/>
      <c r="BF174" s="195"/>
      <c r="BG174" s="195"/>
      <c r="BH174" s="195"/>
      <c r="BI174" s="195"/>
      <c r="BJ174" s="195"/>
      <c r="BK174" s="195"/>
      <c r="BL174" s="195"/>
      <c r="BM174" s="195"/>
      <c r="BN174" s="70">
        <f t="shared" si="745"/>
        <v>4800</v>
      </c>
      <c r="BO174" s="65">
        <f t="shared" si="746"/>
        <v>0</v>
      </c>
      <c r="BP174" s="70">
        <f t="shared" si="747"/>
        <v>4800</v>
      </c>
      <c r="BQ174" s="70">
        <f t="shared" si="748"/>
        <v>0</v>
      </c>
      <c r="BR174" s="70">
        <f t="shared" si="749"/>
        <v>0</v>
      </c>
      <c r="BS174" s="70">
        <f t="shared" si="750"/>
        <v>0</v>
      </c>
      <c r="BT174" s="70">
        <f t="shared" si="751"/>
        <v>0</v>
      </c>
      <c r="BU174" s="70">
        <f t="shared" si="752"/>
        <v>4800</v>
      </c>
      <c r="BV174" s="70">
        <f t="shared" si="753"/>
        <v>0</v>
      </c>
      <c r="BW174" s="70">
        <f t="shared" si="754"/>
        <v>4800</v>
      </c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 customHeight="1">
      <c r="A175" s="55" t="s">
        <v>435</v>
      </c>
      <c r="B175" s="73"/>
      <c r="C175" s="96" t="s">
        <v>145</v>
      </c>
      <c r="D175" s="93" t="s">
        <v>436</v>
      </c>
      <c r="E175" s="59"/>
      <c r="F175" s="60"/>
      <c r="G175" s="60">
        <f t="shared" si="707"/>
        <v>0</v>
      </c>
      <c r="H175" s="60"/>
      <c r="I175" s="61">
        <f t="shared" si="578"/>
        <v>0</v>
      </c>
      <c r="J175" s="61">
        <f t="shared" si="579"/>
        <v>0</v>
      </c>
      <c r="K175" s="197">
        <f>104+104</f>
        <v>208</v>
      </c>
      <c r="L175" s="194"/>
      <c r="M175" s="195"/>
      <c r="N175" s="195"/>
      <c r="O175" s="164">
        <f t="shared" ref="O175:Q175" si="776">AA175+AD175+AG175+AJ175+AM175+AP175+AS175+AV175+AY175+BB175+BE175+BH175</f>
        <v>208</v>
      </c>
      <c r="P175" s="164">
        <f t="shared" si="776"/>
        <v>0</v>
      </c>
      <c r="Q175" s="164">
        <f t="shared" si="776"/>
        <v>0</v>
      </c>
      <c r="R175" s="67">
        <f t="shared" ref="R175:T175" si="777">IF(BK175=0,SUM(AA175+AD175+AG175+AJ175+AM175+AP175+AS175+AV175+AY175+BB175+BE175+BH175),BK175)</f>
        <v>208</v>
      </c>
      <c r="S175" s="67">
        <f t="shared" si="777"/>
        <v>0</v>
      </c>
      <c r="T175" s="67">
        <f t="shared" si="777"/>
        <v>0</v>
      </c>
      <c r="U175" s="164">
        <f t="shared" si="710"/>
        <v>0</v>
      </c>
      <c r="V175" s="66">
        <f t="shared" si="711"/>
        <v>0</v>
      </c>
      <c r="W175" s="164">
        <f t="shared" si="712"/>
        <v>0</v>
      </c>
      <c r="X175" s="69">
        <f t="shared" ref="X175:Y175" si="778">IF(O175&gt;0,O175/K175,0)</f>
        <v>1</v>
      </c>
      <c r="Y175" s="69">
        <f t="shared" si="778"/>
        <v>0</v>
      </c>
      <c r="Z175" s="69">
        <f t="shared" si="5"/>
        <v>0</v>
      </c>
      <c r="AA175" s="195"/>
      <c r="AB175" s="195"/>
      <c r="AC175" s="195"/>
      <c r="AD175" s="197"/>
      <c r="AE175" s="173"/>
      <c r="AF175" s="171"/>
      <c r="AG175" s="173">
        <v>208</v>
      </c>
      <c r="AH175" s="171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5"/>
      <c r="AT175" s="195"/>
      <c r="AU175" s="195"/>
      <c r="AV175" s="195"/>
      <c r="AW175" s="195"/>
      <c r="AX175" s="195"/>
      <c r="AY175" s="195"/>
      <c r="AZ175" s="195"/>
      <c r="BA175" s="195"/>
      <c r="BB175" s="195"/>
      <c r="BC175" s="195"/>
      <c r="BD175" s="195"/>
      <c r="BE175" s="195"/>
      <c r="BF175" s="195"/>
      <c r="BG175" s="195"/>
      <c r="BH175" s="195"/>
      <c r="BI175" s="195"/>
      <c r="BJ175" s="195"/>
      <c r="BK175" s="195"/>
      <c r="BL175" s="195"/>
      <c r="BM175" s="195"/>
      <c r="BN175" s="70">
        <f t="shared" si="745"/>
        <v>208</v>
      </c>
      <c r="BO175" s="65">
        <f t="shared" si="746"/>
        <v>0</v>
      </c>
      <c r="BP175" s="70">
        <f t="shared" si="747"/>
        <v>208</v>
      </c>
      <c r="BQ175" s="70">
        <f t="shared" si="748"/>
        <v>0</v>
      </c>
      <c r="BR175" s="70">
        <f t="shared" si="749"/>
        <v>0</v>
      </c>
      <c r="BS175" s="70">
        <f t="shared" si="750"/>
        <v>0</v>
      </c>
      <c r="BT175" s="70">
        <f t="shared" si="751"/>
        <v>0</v>
      </c>
      <c r="BU175" s="70">
        <f t="shared" si="752"/>
        <v>208</v>
      </c>
      <c r="BV175" s="70">
        <f t="shared" si="753"/>
        <v>0</v>
      </c>
      <c r="BW175" s="70">
        <f t="shared" si="754"/>
        <v>208</v>
      </c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>
      <c r="A176" s="55" t="s">
        <v>437</v>
      </c>
      <c r="B176" s="73"/>
      <c r="C176" s="96" t="s">
        <v>379</v>
      </c>
      <c r="D176" s="93" t="s">
        <v>438</v>
      </c>
      <c r="E176" s="59"/>
      <c r="F176" s="60"/>
      <c r="G176" s="60">
        <f t="shared" si="707"/>
        <v>0</v>
      </c>
      <c r="H176" s="60"/>
      <c r="I176" s="61">
        <f t="shared" si="578"/>
        <v>0</v>
      </c>
      <c r="J176" s="61">
        <f t="shared" si="579"/>
        <v>0</v>
      </c>
      <c r="K176" s="197">
        <v>1110</v>
      </c>
      <c r="L176" s="194"/>
      <c r="M176" s="195"/>
      <c r="N176" s="195"/>
      <c r="O176" s="164">
        <f t="shared" ref="O176:Q176" si="779">AA176+AD176+AG176+AJ176+AM176+AP176+AS176+AV176+AY176+BB176+BE176+BH176</f>
        <v>1110</v>
      </c>
      <c r="P176" s="164">
        <f t="shared" si="779"/>
        <v>0</v>
      </c>
      <c r="Q176" s="164">
        <f t="shared" si="779"/>
        <v>0</v>
      </c>
      <c r="R176" s="67">
        <f t="shared" ref="R176:T176" si="780">IF(BK176=0,SUM(AA176+AD176+AG176+AJ176+AM176+AP176+AS176+AV176+AY176+BB176+BE176+BH176),BK176)</f>
        <v>1110</v>
      </c>
      <c r="S176" s="67">
        <f t="shared" si="780"/>
        <v>0</v>
      </c>
      <c r="T176" s="67">
        <f t="shared" si="780"/>
        <v>0</v>
      </c>
      <c r="U176" s="164">
        <f t="shared" si="710"/>
        <v>0</v>
      </c>
      <c r="V176" s="66">
        <f t="shared" si="711"/>
        <v>0</v>
      </c>
      <c r="W176" s="164">
        <f t="shared" si="712"/>
        <v>0</v>
      </c>
      <c r="X176" s="69">
        <f t="shared" ref="X176:Y176" si="781">IF(O176&gt;0,O176/K176,0)</f>
        <v>1</v>
      </c>
      <c r="Y176" s="69">
        <f t="shared" si="781"/>
        <v>0</v>
      </c>
      <c r="Z176" s="69">
        <f t="shared" si="5"/>
        <v>0</v>
      </c>
      <c r="AA176" s="195"/>
      <c r="AB176" s="195"/>
      <c r="AC176" s="195"/>
      <c r="AD176" s="197">
        <v>1110</v>
      </c>
      <c r="AE176" s="173"/>
      <c r="AF176" s="171"/>
      <c r="AG176" s="171"/>
      <c r="AH176" s="171"/>
      <c r="AI176" s="195"/>
      <c r="AJ176" s="195"/>
      <c r="AK176" s="195"/>
      <c r="AL176" s="195"/>
      <c r="AM176" s="195"/>
      <c r="AN176" s="195"/>
      <c r="AO176" s="195"/>
      <c r="AP176" s="195"/>
      <c r="AQ176" s="195"/>
      <c r="AR176" s="195"/>
      <c r="AS176" s="195"/>
      <c r="AT176" s="195"/>
      <c r="AU176" s="195"/>
      <c r="AV176" s="195"/>
      <c r="AW176" s="195"/>
      <c r="AX176" s="195"/>
      <c r="AY176" s="195"/>
      <c r="AZ176" s="195"/>
      <c r="BA176" s="195"/>
      <c r="BB176" s="195"/>
      <c r="BC176" s="195"/>
      <c r="BD176" s="195"/>
      <c r="BE176" s="195"/>
      <c r="BF176" s="195"/>
      <c r="BG176" s="195"/>
      <c r="BH176" s="195"/>
      <c r="BI176" s="195"/>
      <c r="BJ176" s="195"/>
      <c r="BK176" s="195"/>
      <c r="BL176" s="195"/>
      <c r="BM176" s="195"/>
      <c r="BN176" s="70">
        <f t="shared" si="745"/>
        <v>1110</v>
      </c>
      <c r="BO176" s="65">
        <f t="shared" si="746"/>
        <v>0</v>
      </c>
      <c r="BP176" s="70">
        <f t="shared" si="747"/>
        <v>1110</v>
      </c>
      <c r="BQ176" s="70">
        <f t="shared" si="748"/>
        <v>0</v>
      </c>
      <c r="BR176" s="70">
        <f t="shared" si="749"/>
        <v>0</v>
      </c>
      <c r="BS176" s="70">
        <f t="shared" si="750"/>
        <v>0</v>
      </c>
      <c r="BT176" s="70">
        <f t="shared" si="751"/>
        <v>0</v>
      </c>
      <c r="BU176" s="70">
        <f t="shared" si="752"/>
        <v>1110</v>
      </c>
      <c r="BV176" s="70">
        <f t="shared" si="753"/>
        <v>0</v>
      </c>
      <c r="BW176" s="70">
        <f t="shared" si="754"/>
        <v>1110</v>
      </c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55" t="s">
        <v>439</v>
      </c>
      <c r="B177" s="73"/>
      <c r="C177" s="96" t="s">
        <v>213</v>
      </c>
      <c r="D177" s="93" t="s">
        <v>440</v>
      </c>
      <c r="E177" s="59"/>
      <c r="F177" s="60"/>
      <c r="G177" s="60">
        <f t="shared" si="707"/>
        <v>0</v>
      </c>
      <c r="H177" s="60"/>
      <c r="I177" s="61">
        <f t="shared" si="578"/>
        <v>0</v>
      </c>
      <c r="J177" s="61">
        <f t="shared" si="579"/>
        <v>0</v>
      </c>
      <c r="K177" s="197">
        <v>599.98</v>
      </c>
      <c r="L177" s="194"/>
      <c r="M177" s="195"/>
      <c r="N177" s="195"/>
      <c r="O177" s="164">
        <f t="shared" ref="O177:Q177" si="782">AA177+AD177+AG177+AJ177+AM177+AP177+AS177+AV177+AY177+BB177+BE177+BH177</f>
        <v>599.98</v>
      </c>
      <c r="P177" s="164">
        <f t="shared" si="782"/>
        <v>0</v>
      </c>
      <c r="Q177" s="164">
        <f t="shared" si="782"/>
        <v>0</v>
      </c>
      <c r="R177" s="67">
        <f t="shared" ref="R177:T177" si="783">IF(BK177=0,SUM(AA177+AD177+AG177+AJ177+AM177+AP177+AS177+AV177+AY177+BB177+BE177+BH177),BK177)</f>
        <v>599.98</v>
      </c>
      <c r="S177" s="67">
        <f t="shared" si="783"/>
        <v>0</v>
      </c>
      <c r="T177" s="67">
        <f t="shared" si="783"/>
        <v>0</v>
      </c>
      <c r="U177" s="164">
        <f t="shared" si="710"/>
        <v>0</v>
      </c>
      <c r="V177" s="66">
        <f t="shared" si="711"/>
        <v>0</v>
      </c>
      <c r="W177" s="164">
        <f t="shared" si="712"/>
        <v>0</v>
      </c>
      <c r="X177" s="69">
        <f t="shared" ref="X177:Y177" si="784">IF(O177&gt;0,O177/K177,0)</f>
        <v>1</v>
      </c>
      <c r="Y177" s="69">
        <f t="shared" si="784"/>
        <v>0</v>
      </c>
      <c r="Z177" s="69">
        <f t="shared" si="5"/>
        <v>0</v>
      </c>
      <c r="AA177" s="195"/>
      <c r="AB177" s="195"/>
      <c r="AC177" s="195"/>
      <c r="AD177" s="195"/>
      <c r="AE177" s="173"/>
      <c r="AF177" s="171"/>
      <c r="AG177" s="173">
        <v>599.98</v>
      </c>
      <c r="AH177" s="171"/>
      <c r="AI177" s="195"/>
      <c r="AJ177" s="195"/>
      <c r="AK177" s="195"/>
      <c r="AL177" s="195"/>
      <c r="AM177" s="195"/>
      <c r="AN177" s="195"/>
      <c r="AO177" s="195"/>
      <c r="AP177" s="195"/>
      <c r="AQ177" s="195"/>
      <c r="AR177" s="195"/>
      <c r="AS177" s="195"/>
      <c r="AT177" s="195"/>
      <c r="AU177" s="195"/>
      <c r="AV177" s="195"/>
      <c r="AW177" s="195"/>
      <c r="AX177" s="195"/>
      <c r="AY177" s="195"/>
      <c r="AZ177" s="195"/>
      <c r="BA177" s="195"/>
      <c r="BB177" s="195"/>
      <c r="BC177" s="195"/>
      <c r="BD177" s="195"/>
      <c r="BE177" s="195"/>
      <c r="BF177" s="195"/>
      <c r="BG177" s="195"/>
      <c r="BH177" s="195"/>
      <c r="BI177" s="195"/>
      <c r="BJ177" s="195"/>
      <c r="BK177" s="195"/>
      <c r="BL177" s="195"/>
      <c r="BM177" s="195"/>
      <c r="BN177" s="70">
        <f t="shared" si="745"/>
        <v>599.98</v>
      </c>
      <c r="BO177" s="65">
        <f t="shared" si="746"/>
        <v>0</v>
      </c>
      <c r="BP177" s="70">
        <f t="shared" si="747"/>
        <v>599.98</v>
      </c>
      <c r="BQ177" s="70">
        <f t="shared" si="748"/>
        <v>0</v>
      </c>
      <c r="BR177" s="70">
        <f t="shared" si="749"/>
        <v>0</v>
      </c>
      <c r="BS177" s="70">
        <f t="shared" si="750"/>
        <v>0</v>
      </c>
      <c r="BT177" s="70">
        <f t="shared" si="751"/>
        <v>0</v>
      </c>
      <c r="BU177" s="70">
        <f t="shared" si="752"/>
        <v>599.98</v>
      </c>
      <c r="BV177" s="70">
        <f t="shared" si="753"/>
        <v>0</v>
      </c>
      <c r="BW177" s="70">
        <f t="shared" si="754"/>
        <v>599.98</v>
      </c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>
      <c r="A178" s="55" t="s">
        <v>441</v>
      </c>
      <c r="B178" s="73" t="s">
        <v>442</v>
      </c>
      <c r="C178" s="57" t="s">
        <v>384</v>
      </c>
      <c r="D178" s="58" t="s">
        <v>443</v>
      </c>
      <c r="E178" s="59"/>
      <c r="F178" s="60"/>
      <c r="G178" s="60">
        <f t="shared" si="707"/>
        <v>0</v>
      </c>
      <c r="H178" s="60"/>
      <c r="I178" s="61">
        <f t="shared" si="578"/>
        <v>0</v>
      </c>
      <c r="J178" s="61">
        <f t="shared" si="579"/>
        <v>0</v>
      </c>
      <c r="K178" s="197">
        <v>5000</v>
      </c>
      <c r="L178" s="195">
        <v>2231</v>
      </c>
      <c r="M178" s="197">
        <v>985</v>
      </c>
      <c r="N178" s="195"/>
      <c r="O178" s="66">
        <f t="shared" ref="O178:Q178" si="785">AA178+AD178+AG178+AJ178+AM178+AP178+AS178+AV178+AY178+BB178+BE178+BH178</f>
        <v>0</v>
      </c>
      <c r="P178" s="66">
        <f t="shared" si="785"/>
        <v>1246</v>
      </c>
      <c r="Q178" s="66">
        <f t="shared" si="785"/>
        <v>0</v>
      </c>
      <c r="R178" s="67">
        <f t="shared" ref="R178:T178" si="786">IF(BK178=0,SUM(AA178+AD178+AG178+AJ178+AM178+AP178+AS178+AV178+AY178+BB178+BE178+BH178),BK178)</f>
        <v>0</v>
      </c>
      <c r="S178" s="67">
        <f t="shared" si="786"/>
        <v>1246</v>
      </c>
      <c r="T178" s="67">
        <f t="shared" si="786"/>
        <v>0</v>
      </c>
      <c r="U178" s="68">
        <f t="shared" si="710"/>
        <v>5000</v>
      </c>
      <c r="V178" s="66">
        <f t="shared" si="711"/>
        <v>0</v>
      </c>
      <c r="W178" s="66">
        <f t="shared" si="712"/>
        <v>0</v>
      </c>
      <c r="X178" s="69">
        <f t="shared" ref="X178:Y178" si="787">IF(O178&gt;0,O178/K178,0)</f>
        <v>0</v>
      </c>
      <c r="Y178" s="69">
        <f t="shared" si="787"/>
        <v>0.55849394890183779</v>
      </c>
      <c r="Z178" s="69">
        <f t="shared" si="5"/>
        <v>0</v>
      </c>
      <c r="AA178" s="195"/>
      <c r="AB178" s="195"/>
      <c r="AC178" s="195"/>
      <c r="AD178" s="195"/>
      <c r="AE178" s="173">
        <v>582</v>
      </c>
      <c r="AF178" s="171"/>
      <c r="AG178" s="171"/>
      <c r="AH178" s="171"/>
      <c r="AI178" s="195"/>
      <c r="AJ178" s="195"/>
      <c r="AK178" s="197">
        <v>83</v>
      </c>
      <c r="AL178" s="195"/>
      <c r="AM178" s="195"/>
      <c r="AN178" s="197">
        <v>581</v>
      </c>
      <c r="AO178" s="195"/>
      <c r="AP178" s="195"/>
      <c r="AQ178" s="195"/>
      <c r="AR178" s="195"/>
      <c r="AS178" s="195"/>
      <c r="AT178" s="195"/>
      <c r="AU178" s="195"/>
      <c r="AV178" s="195"/>
      <c r="AW178" s="195"/>
      <c r="AX178" s="195"/>
      <c r="AY178" s="195"/>
      <c r="AZ178" s="195"/>
      <c r="BA178" s="195"/>
      <c r="BB178" s="195"/>
      <c r="BC178" s="195"/>
      <c r="BD178" s="195"/>
      <c r="BE178" s="195"/>
      <c r="BF178" s="195"/>
      <c r="BG178" s="195"/>
      <c r="BH178" s="195"/>
      <c r="BI178" s="195"/>
      <c r="BJ178" s="195"/>
      <c r="BK178" s="195"/>
      <c r="BL178" s="195"/>
      <c r="BM178" s="195"/>
      <c r="BN178" s="70">
        <f t="shared" si="745"/>
        <v>0</v>
      </c>
      <c r="BO178" s="65">
        <f t="shared" si="746"/>
        <v>0</v>
      </c>
      <c r="BP178" s="70">
        <f t="shared" si="747"/>
        <v>0</v>
      </c>
      <c r="BQ178" s="70">
        <f t="shared" si="748"/>
        <v>5000</v>
      </c>
      <c r="BR178" s="70">
        <f t="shared" si="749"/>
        <v>0</v>
      </c>
      <c r="BS178" s="70">
        <f t="shared" si="750"/>
        <v>5000</v>
      </c>
      <c r="BT178" s="70">
        <f t="shared" si="751"/>
        <v>0</v>
      </c>
      <c r="BU178" s="70">
        <f t="shared" si="752"/>
        <v>0</v>
      </c>
      <c r="BV178" s="70">
        <f t="shared" si="753"/>
        <v>5000</v>
      </c>
      <c r="BW178" s="70">
        <f t="shared" si="754"/>
        <v>0</v>
      </c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55" t="s">
        <v>444</v>
      </c>
      <c r="B179" s="185"/>
      <c r="C179" s="96" t="s">
        <v>445</v>
      </c>
      <c r="D179" s="93" t="s">
        <v>446</v>
      </c>
      <c r="E179" s="59"/>
      <c r="F179" s="60"/>
      <c r="G179" s="60">
        <f t="shared" si="707"/>
        <v>0</v>
      </c>
      <c r="H179" s="60"/>
      <c r="I179" s="61">
        <f t="shared" si="578"/>
        <v>0</v>
      </c>
      <c r="J179" s="61">
        <f t="shared" si="579"/>
        <v>0</v>
      </c>
      <c r="K179" s="152">
        <v>16230</v>
      </c>
      <c r="L179" s="187"/>
      <c r="M179" s="187"/>
      <c r="N179" s="186"/>
      <c r="O179" s="164">
        <f t="shared" ref="O179:Q179" si="788">AA179+AD179+AG179+AJ179+AM179+AP179+AS179+AV179+AY179+BB179+BE179+BH179</f>
        <v>16230</v>
      </c>
      <c r="P179" s="164">
        <f t="shared" si="788"/>
        <v>0</v>
      </c>
      <c r="Q179" s="164">
        <f t="shared" si="788"/>
        <v>0</v>
      </c>
      <c r="R179" s="67">
        <f t="shared" ref="R179:T179" si="789">IF(BK179=0,SUM(AA179+AD179+AG179+AJ179+AM179+AP179+AS179+AV179+AY179+BB179+BE179+BH179),BK179)</f>
        <v>16230</v>
      </c>
      <c r="S179" s="67">
        <f t="shared" si="789"/>
        <v>0</v>
      </c>
      <c r="T179" s="67">
        <f t="shared" si="789"/>
        <v>0</v>
      </c>
      <c r="U179" s="164">
        <f t="shared" si="710"/>
        <v>0</v>
      </c>
      <c r="V179" s="66">
        <f t="shared" si="711"/>
        <v>0</v>
      </c>
      <c r="W179" s="164">
        <f t="shared" si="712"/>
        <v>0</v>
      </c>
      <c r="X179" s="69">
        <f t="shared" ref="X179:Y179" si="790">IF(O179&gt;0,O179/K179,0)</f>
        <v>1</v>
      </c>
      <c r="Y179" s="69">
        <f t="shared" si="790"/>
        <v>0</v>
      </c>
      <c r="Z179" s="69">
        <f t="shared" si="5"/>
        <v>0</v>
      </c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99">
        <v>16230</v>
      </c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70">
        <f t="shared" si="745"/>
        <v>16230</v>
      </c>
      <c r="BO179" s="65">
        <f t="shared" si="746"/>
        <v>0</v>
      </c>
      <c r="BP179" s="70">
        <f t="shared" si="747"/>
        <v>16230</v>
      </c>
      <c r="BQ179" s="70">
        <f t="shared" si="748"/>
        <v>0</v>
      </c>
      <c r="BR179" s="70">
        <f t="shared" si="749"/>
        <v>0</v>
      </c>
      <c r="BS179" s="70">
        <f t="shared" si="750"/>
        <v>0</v>
      </c>
      <c r="BT179" s="70">
        <f t="shared" si="751"/>
        <v>0</v>
      </c>
      <c r="BU179" s="70">
        <f t="shared" si="752"/>
        <v>16230</v>
      </c>
      <c r="BV179" s="70">
        <f t="shared" si="753"/>
        <v>0</v>
      </c>
      <c r="BW179" s="70">
        <f t="shared" si="754"/>
        <v>16230</v>
      </c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</row>
    <row r="180" spans="1:85" ht="15.75" customHeight="1">
      <c r="A180" s="131"/>
      <c r="B180" s="73" t="s">
        <v>447</v>
      </c>
      <c r="C180" s="57" t="s">
        <v>386</v>
      </c>
      <c r="D180" s="93" t="s">
        <v>448</v>
      </c>
      <c r="E180" s="59"/>
      <c r="F180" s="60"/>
      <c r="G180" s="60">
        <f t="shared" si="707"/>
        <v>0</v>
      </c>
      <c r="H180" s="60"/>
      <c r="I180" s="61">
        <f t="shared" si="578"/>
        <v>0</v>
      </c>
      <c r="J180" s="61">
        <f t="shared" si="579"/>
        <v>0</v>
      </c>
      <c r="K180" s="195"/>
      <c r="L180" s="195">
        <v>5168.91</v>
      </c>
      <c r="M180" s="195"/>
      <c r="N180" s="195"/>
      <c r="O180" s="66">
        <f t="shared" ref="O180:Q180" si="791">AA180+AD180+AG180+AJ180+AM180+AP180+AS180+AV180+AY180+BB180+BE180+BH180</f>
        <v>0</v>
      </c>
      <c r="P180" s="66">
        <f t="shared" si="791"/>
        <v>2950.83</v>
      </c>
      <c r="Q180" s="66">
        <f t="shared" si="791"/>
        <v>0</v>
      </c>
      <c r="R180" s="67">
        <f t="shared" ref="R180:T180" si="792">IF(BK180=0,SUM(AA180+AD180+AG180+AJ180+AM180+AP180+AS180+AV180+AY180+BB180+BE180+BH180),BK180)</f>
        <v>0</v>
      </c>
      <c r="S180" s="67">
        <f t="shared" si="792"/>
        <v>2950.83</v>
      </c>
      <c r="T180" s="67">
        <f t="shared" si="792"/>
        <v>0</v>
      </c>
      <c r="U180" s="66">
        <f t="shared" si="710"/>
        <v>0</v>
      </c>
      <c r="V180" s="66">
        <f t="shared" si="711"/>
        <v>2218.08</v>
      </c>
      <c r="W180" s="66">
        <f t="shared" si="712"/>
        <v>0</v>
      </c>
      <c r="X180" s="69">
        <f t="shared" ref="X180:Y180" si="793">IF(O180&gt;0,O180/K180,0)</f>
        <v>0</v>
      </c>
      <c r="Y180" s="69">
        <f t="shared" si="793"/>
        <v>0.57088051446049559</v>
      </c>
      <c r="Z180" s="69">
        <f t="shared" si="5"/>
        <v>0</v>
      </c>
      <c r="AA180" s="195"/>
      <c r="AB180" s="195"/>
      <c r="AC180" s="195"/>
      <c r="AD180" s="195"/>
      <c r="AE180" s="173">
        <v>495.11</v>
      </c>
      <c r="AF180" s="171"/>
      <c r="AG180" s="171"/>
      <c r="AH180" s="197">
        <v>792.16</v>
      </c>
      <c r="AI180" s="197"/>
      <c r="AJ180" s="195"/>
      <c r="AK180" s="197">
        <v>554.52</v>
      </c>
      <c r="AL180" s="195"/>
      <c r="AM180" s="195"/>
      <c r="AN180" s="197">
        <v>554.52</v>
      </c>
      <c r="AO180" s="195"/>
      <c r="AP180" s="195"/>
      <c r="AQ180" s="197">
        <v>554.52</v>
      </c>
      <c r="AR180" s="195"/>
      <c r="AS180" s="195"/>
      <c r="AT180" s="195"/>
      <c r="AU180" s="195"/>
      <c r="AV180" s="195"/>
      <c r="AW180" s="195"/>
      <c r="AX180" s="195"/>
      <c r="AY180" s="195"/>
      <c r="AZ180" s="195"/>
      <c r="BA180" s="195"/>
      <c r="BB180" s="195"/>
      <c r="BC180" s="195"/>
      <c r="BD180" s="195"/>
      <c r="BE180" s="195"/>
      <c r="BF180" s="195"/>
      <c r="BG180" s="195"/>
      <c r="BH180" s="195"/>
      <c r="BI180" s="195"/>
      <c r="BJ180" s="195"/>
      <c r="BK180" s="195"/>
      <c r="BL180" s="195"/>
      <c r="BM180" s="195"/>
      <c r="BN180" s="70">
        <f t="shared" si="745"/>
        <v>0</v>
      </c>
      <c r="BO180" s="65">
        <f t="shared" si="746"/>
        <v>0</v>
      </c>
      <c r="BP180" s="70">
        <f t="shared" si="747"/>
        <v>0</v>
      </c>
      <c r="BQ180" s="70">
        <f t="shared" si="748"/>
        <v>0</v>
      </c>
      <c r="BR180" s="70">
        <f t="shared" si="749"/>
        <v>0</v>
      </c>
      <c r="BS180" s="70">
        <f t="shared" si="750"/>
        <v>0</v>
      </c>
      <c r="BT180" s="70">
        <f t="shared" si="751"/>
        <v>2218.08</v>
      </c>
      <c r="BU180" s="70">
        <f t="shared" si="752"/>
        <v>0</v>
      </c>
      <c r="BV180" s="70">
        <f t="shared" si="753"/>
        <v>0</v>
      </c>
      <c r="BW180" s="70">
        <f t="shared" si="754"/>
        <v>2218.08</v>
      </c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104" t="s">
        <v>449</v>
      </c>
      <c r="B181" s="105" t="s">
        <v>450</v>
      </c>
      <c r="C181" s="57" t="s">
        <v>386</v>
      </c>
      <c r="D181" s="58" t="s">
        <v>451</v>
      </c>
      <c r="E181" s="59"/>
      <c r="F181" s="60"/>
      <c r="G181" s="60">
        <f t="shared" si="707"/>
        <v>0</v>
      </c>
      <c r="H181" s="60"/>
      <c r="I181" s="61">
        <f t="shared" si="578"/>
        <v>0</v>
      </c>
      <c r="J181" s="61">
        <f t="shared" si="579"/>
        <v>0</v>
      </c>
      <c r="K181" s="197">
        <v>3310</v>
      </c>
      <c r="L181" s="195">
        <v>3406</v>
      </c>
      <c r="M181" s="195"/>
      <c r="N181" s="195"/>
      <c r="O181" s="66">
        <f t="shared" ref="O181:Q181" si="794">AA181+AD181+AG181+AJ181+AM181+AP181+AS181+AV181+AY181+BB181+BE181+BH181</f>
        <v>0</v>
      </c>
      <c r="P181" s="66">
        <f t="shared" si="794"/>
        <v>2290</v>
      </c>
      <c r="Q181" s="66">
        <f t="shared" si="794"/>
        <v>0</v>
      </c>
      <c r="R181" s="67">
        <f t="shared" ref="R181:T181" si="795">IF(BK181=0,SUM(AA181+AD181+AG181+AJ181+AM181+AP181+AS181+AV181+AY181+BB181+BE181+BH181),BK181)</f>
        <v>0</v>
      </c>
      <c r="S181" s="67">
        <f t="shared" si="795"/>
        <v>2290</v>
      </c>
      <c r="T181" s="67">
        <f t="shared" si="795"/>
        <v>0</v>
      </c>
      <c r="U181" s="68">
        <f t="shared" si="710"/>
        <v>3310</v>
      </c>
      <c r="V181" s="66">
        <f t="shared" si="711"/>
        <v>1116</v>
      </c>
      <c r="W181" s="66">
        <f t="shared" si="712"/>
        <v>0</v>
      </c>
      <c r="X181" s="69">
        <f t="shared" ref="X181:Y181" si="796">IF(O181&gt;0,O181/K181,0)</f>
        <v>0</v>
      </c>
      <c r="Y181" s="69">
        <f t="shared" si="796"/>
        <v>0.67234292425132125</v>
      </c>
      <c r="Z181" s="69">
        <f t="shared" si="5"/>
        <v>0</v>
      </c>
      <c r="AA181" s="195"/>
      <c r="AB181" s="195"/>
      <c r="AC181" s="195"/>
      <c r="AD181" s="195"/>
      <c r="AE181" s="173">
        <v>735</v>
      </c>
      <c r="AF181" s="171"/>
      <c r="AG181" s="171"/>
      <c r="AH181" s="171"/>
      <c r="AI181" s="195"/>
      <c r="AJ181" s="195"/>
      <c r="AK181" s="197">
        <v>1555</v>
      </c>
      <c r="AL181" s="195"/>
      <c r="AM181" s="195"/>
      <c r="AN181" s="195"/>
      <c r="AO181" s="195"/>
      <c r="AP181" s="195"/>
      <c r="AQ181" s="195"/>
      <c r="AR181" s="195"/>
      <c r="AS181" s="195"/>
      <c r="AT181" s="195"/>
      <c r="AU181" s="195"/>
      <c r="AV181" s="195"/>
      <c r="AW181" s="195"/>
      <c r="AX181" s="195"/>
      <c r="AY181" s="195"/>
      <c r="AZ181" s="195"/>
      <c r="BA181" s="195"/>
      <c r="BB181" s="195"/>
      <c r="BC181" s="195"/>
      <c r="BD181" s="195"/>
      <c r="BE181" s="195"/>
      <c r="BF181" s="195"/>
      <c r="BG181" s="195"/>
      <c r="BH181" s="195"/>
      <c r="BI181" s="195"/>
      <c r="BJ181" s="195"/>
      <c r="BK181" s="195"/>
      <c r="BL181" s="195"/>
      <c r="BM181" s="195"/>
      <c r="BN181" s="70">
        <f t="shared" si="745"/>
        <v>0</v>
      </c>
      <c r="BO181" s="65">
        <f t="shared" si="746"/>
        <v>0</v>
      </c>
      <c r="BP181" s="70">
        <f t="shared" si="747"/>
        <v>0</v>
      </c>
      <c r="BQ181" s="70">
        <f t="shared" si="748"/>
        <v>3310</v>
      </c>
      <c r="BR181" s="70">
        <f t="shared" si="749"/>
        <v>0</v>
      </c>
      <c r="BS181" s="70">
        <f t="shared" si="750"/>
        <v>3310</v>
      </c>
      <c r="BT181" s="70">
        <f t="shared" si="751"/>
        <v>1116</v>
      </c>
      <c r="BU181" s="70">
        <f t="shared" si="752"/>
        <v>0</v>
      </c>
      <c r="BV181" s="70">
        <f t="shared" si="753"/>
        <v>3310</v>
      </c>
      <c r="BW181" s="70">
        <f t="shared" si="754"/>
        <v>1116</v>
      </c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200" t="s">
        <v>452</v>
      </c>
      <c r="B182" s="105" t="s">
        <v>453</v>
      </c>
      <c r="C182" s="57" t="s">
        <v>293</v>
      </c>
      <c r="D182" s="58" t="s">
        <v>454</v>
      </c>
      <c r="E182" s="59">
        <v>72000</v>
      </c>
      <c r="F182" s="60"/>
      <c r="G182" s="60">
        <f t="shared" si="707"/>
        <v>72000</v>
      </c>
      <c r="H182" s="60"/>
      <c r="I182" s="61">
        <f t="shared" si="578"/>
        <v>3.4063750000000004E-2</v>
      </c>
      <c r="J182" s="61">
        <f t="shared" si="579"/>
        <v>3.4063750000000004E-2</v>
      </c>
      <c r="K182" s="197">
        <v>2452.59</v>
      </c>
      <c r="L182" s="195">
        <v>14009.9</v>
      </c>
      <c r="M182" s="195"/>
      <c r="N182" s="195"/>
      <c r="O182" s="66">
        <f t="shared" ref="O182:Q182" si="797">AA182+AD182+AG182+AJ182+AM182+AP182+AS182+AV182+AY182+BB182+BE182+BH182</f>
        <v>2452.59</v>
      </c>
      <c r="P182" s="66">
        <f t="shared" si="797"/>
        <v>14009.900000000001</v>
      </c>
      <c r="Q182" s="66">
        <f t="shared" si="797"/>
        <v>0</v>
      </c>
      <c r="R182" s="67">
        <f t="shared" ref="R182:T182" si="798">IF(BK182=0,SUM(AA182+AD182+AG182+AJ182+AM182+AP182+AS182+AV182+AY182+BB182+BE182+BH182),BK182)</f>
        <v>2452.59</v>
      </c>
      <c r="S182" s="67">
        <f t="shared" si="798"/>
        <v>14009.900000000001</v>
      </c>
      <c r="T182" s="67">
        <f t="shared" si="798"/>
        <v>0</v>
      </c>
      <c r="U182" s="66">
        <f t="shared" si="710"/>
        <v>0</v>
      </c>
      <c r="V182" s="66">
        <f t="shared" si="711"/>
        <v>-1.8189894035458565E-12</v>
      </c>
      <c r="W182" s="66">
        <f t="shared" si="712"/>
        <v>0</v>
      </c>
      <c r="X182" s="69">
        <f t="shared" ref="X182:Y182" si="799">IF(O182&gt;0,O182/K182,0)</f>
        <v>1</v>
      </c>
      <c r="Y182" s="69">
        <f t="shared" si="799"/>
        <v>1.0000000000000002</v>
      </c>
      <c r="Z182" s="69">
        <f t="shared" si="5"/>
        <v>0</v>
      </c>
      <c r="AA182" s="195"/>
      <c r="AB182" s="195"/>
      <c r="AC182" s="195"/>
      <c r="AD182" s="195"/>
      <c r="AE182" s="171">
        <f>6678.09+6678.09</f>
        <v>13356.18</v>
      </c>
      <c r="AF182" s="171"/>
      <c r="AG182" s="171"/>
      <c r="AH182" s="173">
        <v>-5130</v>
      </c>
      <c r="AI182" s="197"/>
      <c r="AJ182" s="195">
        <f>894.37+1558.22</f>
        <v>2452.59</v>
      </c>
      <c r="AK182" s="197">
        <v>5783.72</v>
      </c>
      <c r="AL182" s="195"/>
      <c r="AM182" s="195"/>
      <c r="AN182" s="195"/>
      <c r="AO182" s="195"/>
      <c r="AP182" s="195"/>
      <c r="AQ182" s="195"/>
      <c r="AR182" s="195"/>
      <c r="AS182" s="195"/>
      <c r="AT182" s="195"/>
      <c r="AU182" s="195"/>
      <c r="AV182" s="195"/>
      <c r="AW182" s="195"/>
      <c r="AX182" s="195"/>
      <c r="AY182" s="195"/>
      <c r="AZ182" s="195"/>
      <c r="BA182" s="195"/>
      <c r="BB182" s="195"/>
      <c r="BC182" s="195"/>
      <c r="BD182" s="195"/>
      <c r="BE182" s="195"/>
      <c r="BF182" s="195"/>
      <c r="BG182" s="195"/>
      <c r="BH182" s="195"/>
      <c r="BI182" s="195"/>
      <c r="BJ182" s="195"/>
      <c r="BK182" s="195"/>
      <c r="BL182" s="195"/>
      <c r="BM182" s="195"/>
      <c r="BN182" s="70">
        <f t="shared" si="745"/>
        <v>2452.59</v>
      </c>
      <c r="BO182" s="65">
        <f t="shared" si="746"/>
        <v>0</v>
      </c>
      <c r="BP182" s="70">
        <f t="shared" si="747"/>
        <v>2452.59</v>
      </c>
      <c r="BQ182" s="70">
        <f t="shared" si="748"/>
        <v>0</v>
      </c>
      <c r="BR182" s="70">
        <f t="shared" si="749"/>
        <v>0</v>
      </c>
      <c r="BS182" s="70">
        <f t="shared" si="750"/>
        <v>0</v>
      </c>
      <c r="BT182" s="70">
        <f t="shared" si="751"/>
        <v>0</v>
      </c>
      <c r="BU182" s="70">
        <f t="shared" si="752"/>
        <v>2452.59</v>
      </c>
      <c r="BV182" s="70">
        <f t="shared" si="753"/>
        <v>0</v>
      </c>
      <c r="BW182" s="70">
        <f t="shared" si="754"/>
        <v>2452.59</v>
      </c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201" t="s">
        <v>455</v>
      </c>
      <c r="B183" s="202"/>
      <c r="C183" s="96" t="s">
        <v>456</v>
      </c>
      <c r="D183" s="93" t="s">
        <v>457</v>
      </c>
      <c r="E183" s="59"/>
      <c r="F183" s="60"/>
      <c r="G183" s="60">
        <f t="shared" si="707"/>
        <v>0</v>
      </c>
      <c r="H183" s="60"/>
      <c r="I183" s="61">
        <f t="shared" si="578"/>
        <v>0</v>
      </c>
      <c r="J183" s="61">
        <f t="shared" si="579"/>
        <v>0</v>
      </c>
      <c r="K183" s="197">
        <v>40752</v>
      </c>
      <c r="L183" s="194"/>
      <c r="M183" s="195"/>
      <c r="N183" s="195"/>
      <c r="O183" s="66">
        <f t="shared" ref="O183:Q183" si="800">AA183+AD183+AG183+AJ183+AM183+AP183+AS183+AV183+AY183+BB183+BE183+BH183</f>
        <v>8716.4</v>
      </c>
      <c r="P183" s="66">
        <f t="shared" si="800"/>
        <v>0</v>
      </c>
      <c r="Q183" s="66">
        <f t="shared" si="800"/>
        <v>0</v>
      </c>
      <c r="R183" s="67">
        <f t="shared" ref="R183:T183" si="801">IF(BK183=0,SUM(AA183+AD183+AG183+AJ183+AM183+AP183+AS183+AV183+AY183+BB183+BE183+BH183),BK183)</f>
        <v>8716.4</v>
      </c>
      <c r="S183" s="67">
        <f t="shared" si="801"/>
        <v>0</v>
      </c>
      <c r="T183" s="67">
        <f t="shared" si="801"/>
        <v>0</v>
      </c>
      <c r="U183" s="68">
        <f t="shared" si="710"/>
        <v>32035.599999999999</v>
      </c>
      <c r="V183" s="66">
        <f t="shared" si="711"/>
        <v>0</v>
      </c>
      <c r="W183" s="66">
        <f t="shared" si="712"/>
        <v>0</v>
      </c>
      <c r="X183" s="69">
        <f t="shared" ref="X183:Y183" si="802">IF(O183&gt;0,O183/K183,0)</f>
        <v>0.21388888888888888</v>
      </c>
      <c r="Y183" s="69">
        <f t="shared" si="802"/>
        <v>0</v>
      </c>
      <c r="Z183" s="69">
        <f t="shared" si="5"/>
        <v>0</v>
      </c>
      <c r="AA183" s="195"/>
      <c r="AB183" s="195"/>
      <c r="AC183" s="195"/>
      <c r="AD183" s="195"/>
      <c r="AE183" s="171"/>
      <c r="AF183" s="171"/>
      <c r="AG183" s="171"/>
      <c r="AH183" s="171"/>
      <c r="AI183" s="195"/>
      <c r="AJ183" s="197">
        <v>1924.4</v>
      </c>
      <c r="AK183" s="195"/>
      <c r="AL183" s="195"/>
      <c r="AM183" s="197">
        <v>3396</v>
      </c>
      <c r="AN183" s="195"/>
      <c r="AO183" s="195"/>
      <c r="AP183" s="197">
        <v>3396</v>
      </c>
      <c r="AQ183" s="195"/>
      <c r="AR183" s="195"/>
      <c r="AS183" s="195"/>
      <c r="AT183" s="195"/>
      <c r="AU183" s="195"/>
      <c r="AV183" s="195"/>
      <c r="AW183" s="195"/>
      <c r="AX183" s="195"/>
      <c r="AY183" s="195"/>
      <c r="AZ183" s="195"/>
      <c r="BA183" s="195"/>
      <c r="BB183" s="195"/>
      <c r="BC183" s="195"/>
      <c r="BD183" s="195"/>
      <c r="BE183" s="195"/>
      <c r="BF183" s="195"/>
      <c r="BG183" s="195"/>
      <c r="BH183" s="195"/>
      <c r="BI183" s="195"/>
      <c r="BJ183" s="195"/>
      <c r="BK183" s="195"/>
      <c r="BL183" s="195"/>
      <c r="BM183" s="195"/>
      <c r="BN183" s="70">
        <f t="shared" si="745"/>
        <v>8716.4</v>
      </c>
      <c r="BO183" s="65">
        <f t="shared" si="746"/>
        <v>0</v>
      </c>
      <c r="BP183" s="70">
        <f t="shared" si="747"/>
        <v>8716.4</v>
      </c>
      <c r="BQ183" s="70">
        <f t="shared" si="748"/>
        <v>32035.599999999999</v>
      </c>
      <c r="BR183" s="70">
        <f t="shared" si="749"/>
        <v>0</v>
      </c>
      <c r="BS183" s="70">
        <f t="shared" si="750"/>
        <v>32035.599999999999</v>
      </c>
      <c r="BT183" s="70">
        <f t="shared" si="751"/>
        <v>0</v>
      </c>
      <c r="BU183" s="70">
        <f t="shared" si="752"/>
        <v>8716.4</v>
      </c>
      <c r="BV183" s="70">
        <f t="shared" si="753"/>
        <v>32035.599999999999</v>
      </c>
      <c r="BW183" s="70">
        <f t="shared" si="754"/>
        <v>8716.4</v>
      </c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81"/>
      <c r="B184" s="73"/>
      <c r="C184" s="57" t="s">
        <v>293</v>
      </c>
      <c r="D184" s="58" t="s">
        <v>458</v>
      </c>
      <c r="E184" s="59">
        <f>4000+24000</f>
        <v>28000</v>
      </c>
      <c r="F184" s="60"/>
      <c r="G184" s="60">
        <f t="shared" si="707"/>
        <v>28000</v>
      </c>
      <c r="H184" s="60"/>
      <c r="I184" s="61">
        <f t="shared" si="578"/>
        <v>0</v>
      </c>
      <c r="J184" s="61">
        <f t="shared" si="579"/>
        <v>0</v>
      </c>
      <c r="K184" s="195"/>
      <c r="L184" s="194"/>
      <c r="M184" s="195"/>
      <c r="N184" s="195"/>
      <c r="O184" s="66">
        <f t="shared" ref="O184:Q184" si="803">AA184+AD184+AG184+AJ184+AM184+AP184+AS184+AV184+AY184+BB184+BE184+BH184</f>
        <v>0</v>
      </c>
      <c r="P184" s="66">
        <f t="shared" si="803"/>
        <v>0</v>
      </c>
      <c r="Q184" s="66">
        <f t="shared" si="803"/>
        <v>0</v>
      </c>
      <c r="R184" s="67">
        <f t="shared" ref="R184:T184" si="804">IF(BK184=0,SUM(AA184+AD184+AG184+AJ184+AM184+AP184+AS184+AV184+AY184+BB184+BE184+BH184),BK184)</f>
        <v>0</v>
      </c>
      <c r="S184" s="67">
        <f t="shared" si="804"/>
        <v>0</v>
      </c>
      <c r="T184" s="67">
        <f t="shared" si="804"/>
        <v>0</v>
      </c>
      <c r="U184" s="66">
        <f t="shared" si="710"/>
        <v>0</v>
      </c>
      <c r="V184" s="66">
        <f t="shared" si="711"/>
        <v>0</v>
      </c>
      <c r="W184" s="66">
        <f t="shared" si="712"/>
        <v>0</v>
      </c>
      <c r="X184" s="69">
        <f t="shared" ref="X184:Y184" si="805">IF(O184&gt;0,O184/K184,0)</f>
        <v>0</v>
      </c>
      <c r="Y184" s="69">
        <f t="shared" si="805"/>
        <v>0</v>
      </c>
      <c r="Z184" s="69">
        <f t="shared" si="5"/>
        <v>0</v>
      </c>
      <c r="AA184" s="195"/>
      <c r="AB184" s="195"/>
      <c r="AC184" s="195"/>
      <c r="AD184" s="195"/>
      <c r="AE184" s="171"/>
      <c r="AF184" s="171"/>
      <c r="AG184" s="171"/>
      <c r="AH184" s="171"/>
      <c r="AI184" s="195"/>
      <c r="AJ184" s="195"/>
      <c r="AK184" s="195"/>
      <c r="AL184" s="195"/>
      <c r="AM184" s="195"/>
      <c r="AN184" s="195"/>
      <c r="AO184" s="195"/>
      <c r="AP184" s="195"/>
      <c r="AQ184" s="195"/>
      <c r="AR184" s="195"/>
      <c r="AS184" s="195"/>
      <c r="AT184" s="195"/>
      <c r="AU184" s="195"/>
      <c r="AV184" s="195"/>
      <c r="AW184" s="195"/>
      <c r="AX184" s="195"/>
      <c r="AY184" s="195"/>
      <c r="AZ184" s="195"/>
      <c r="BA184" s="195"/>
      <c r="BB184" s="195"/>
      <c r="BC184" s="195"/>
      <c r="BD184" s="195"/>
      <c r="BE184" s="195"/>
      <c r="BF184" s="195"/>
      <c r="BG184" s="195"/>
      <c r="BH184" s="195"/>
      <c r="BI184" s="195"/>
      <c r="BJ184" s="195"/>
      <c r="BK184" s="195"/>
      <c r="BL184" s="195"/>
      <c r="BM184" s="195"/>
      <c r="BN184" s="70">
        <f t="shared" si="745"/>
        <v>0</v>
      </c>
      <c r="BO184" s="65">
        <f t="shared" si="746"/>
        <v>0</v>
      </c>
      <c r="BP184" s="70">
        <f t="shared" si="747"/>
        <v>0</v>
      </c>
      <c r="BQ184" s="70">
        <f t="shared" si="748"/>
        <v>0</v>
      </c>
      <c r="BR184" s="70">
        <f t="shared" si="749"/>
        <v>0</v>
      </c>
      <c r="BS184" s="70">
        <f t="shared" si="750"/>
        <v>0</v>
      </c>
      <c r="BT184" s="70">
        <f t="shared" si="751"/>
        <v>0</v>
      </c>
      <c r="BU184" s="70">
        <f t="shared" si="752"/>
        <v>0</v>
      </c>
      <c r="BV184" s="70">
        <f t="shared" si="753"/>
        <v>0</v>
      </c>
      <c r="BW184" s="70">
        <f t="shared" si="754"/>
        <v>0</v>
      </c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>
      <c r="A185" s="48"/>
      <c r="B185" s="139" t="s">
        <v>459</v>
      </c>
      <c r="C185" s="140"/>
      <c r="D185" s="50"/>
      <c r="E185" s="51">
        <f t="shared" ref="E185:H185" si="806">E186+E217+E222+E294+E313+E316</f>
        <v>565264.89</v>
      </c>
      <c r="F185" s="52">
        <f t="shared" si="806"/>
        <v>0</v>
      </c>
      <c r="G185" s="52">
        <f t="shared" si="806"/>
        <v>565264.89</v>
      </c>
      <c r="H185" s="52">
        <f t="shared" si="806"/>
        <v>5509944.8700000001</v>
      </c>
      <c r="I185" s="78">
        <f t="shared" si="578"/>
        <v>0.15843043073133375</v>
      </c>
      <c r="J185" s="78">
        <f t="shared" si="579"/>
        <v>5.6822227186266602E-2</v>
      </c>
      <c r="K185" s="52">
        <f t="shared" ref="K185:Q185" si="807">K186+K217+K222+K294+K313+K316</f>
        <v>89555.16</v>
      </c>
      <c r="L185" s="52">
        <f t="shared" si="807"/>
        <v>1739357.3299999998</v>
      </c>
      <c r="M185" s="141">
        <f t="shared" si="807"/>
        <v>90293.64</v>
      </c>
      <c r="N185" s="52">
        <f t="shared" si="807"/>
        <v>3461211.5</v>
      </c>
      <c r="O185" s="52">
        <f t="shared" si="807"/>
        <v>32119.61</v>
      </c>
      <c r="P185" s="52">
        <f t="shared" si="807"/>
        <v>940828.96000000008</v>
      </c>
      <c r="Q185" s="52">
        <f t="shared" si="807"/>
        <v>894230.47</v>
      </c>
      <c r="R185" s="54">
        <f t="shared" ref="R185:T185" si="808">IF(BK185=0,SUM(AA185+AD185+AG185+AJ185+AM185+AP185+AS185+AV185+AY185+BB185+BE185+BH185),BK185)</f>
        <v>32119.61</v>
      </c>
      <c r="S185" s="54">
        <f t="shared" si="808"/>
        <v>940828.96</v>
      </c>
      <c r="T185" s="54">
        <f t="shared" si="808"/>
        <v>894230.47000000009</v>
      </c>
      <c r="U185" s="52">
        <f t="shared" ref="U185:W185" si="809">U186+U217+U222+U294+U313+U316</f>
        <v>57435.55</v>
      </c>
      <c r="V185" s="52">
        <f t="shared" si="809"/>
        <v>708234.73</v>
      </c>
      <c r="W185" s="52">
        <f t="shared" si="809"/>
        <v>2566981.0299999998</v>
      </c>
      <c r="X185" s="53">
        <f t="shared" ref="X185:Y185" si="810">IF(O185&gt;0,O185/K185,0)</f>
        <v>0.35865727893289451</v>
      </c>
      <c r="Y185" s="53">
        <f t="shared" si="810"/>
        <v>0.54090608282313113</v>
      </c>
      <c r="Z185" s="53">
        <f t="shared" si="5"/>
        <v>0.25835765020427093</v>
      </c>
      <c r="AA185" s="52">
        <f t="shared" ref="AA185:BW185" si="811">AA186+AA217+AA222+AA294+AA313+AA316</f>
        <v>0</v>
      </c>
      <c r="AB185" s="52">
        <f t="shared" si="811"/>
        <v>52211.55</v>
      </c>
      <c r="AC185" s="52">
        <f t="shared" si="811"/>
        <v>0</v>
      </c>
      <c r="AD185" s="52">
        <f t="shared" si="811"/>
        <v>0</v>
      </c>
      <c r="AE185" s="52">
        <f t="shared" si="811"/>
        <v>210168.14</v>
      </c>
      <c r="AF185" s="52">
        <f t="shared" si="811"/>
        <v>405.27</v>
      </c>
      <c r="AG185" s="52">
        <f t="shared" si="811"/>
        <v>728.04</v>
      </c>
      <c r="AH185" s="52">
        <f t="shared" si="811"/>
        <v>179523.25000000003</v>
      </c>
      <c r="AI185" s="52">
        <f t="shared" si="811"/>
        <v>106717.36</v>
      </c>
      <c r="AJ185" s="52">
        <f t="shared" si="811"/>
        <v>67.680000000000007</v>
      </c>
      <c r="AK185" s="52">
        <f t="shared" si="811"/>
        <v>190877.87000000002</v>
      </c>
      <c r="AL185" s="52">
        <f t="shared" si="811"/>
        <v>203632.5</v>
      </c>
      <c r="AM185" s="52">
        <f t="shared" si="811"/>
        <v>4784.3599999999997</v>
      </c>
      <c r="AN185" s="52">
        <f t="shared" si="811"/>
        <v>108779.45999999999</v>
      </c>
      <c r="AO185" s="52">
        <f t="shared" si="811"/>
        <v>312364.15000000002</v>
      </c>
      <c r="AP185" s="52">
        <f t="shared" si="811"/>
        <v>26539.53</v>
      </c>
      <c r="AQ185" s="52">
        <f t="shared" si="811"/>
        <v>199268.69</v>
      </c>
      <c r="AR185" s="52">
        <f t="shared" si="811"/>
        <v>271111.19000000006</v>
      </c>
      <c r="AS185" s="52">
        <f t="shared" si="811"/>
        <v>0</v>
      </c>
      <c r="AT185" s="52">
        <f t="shared" si="811"/>
        <v>0</v>
      </c>
      <c r="AU185" s="52">
        <f t="shared" si="811"/>
        <v>0</v>
      </c>
      <c r="AV185" s="52">
        <f t="shared" si="811"/>
        <v>0</v>
      </c>
      <c r="AW185" s="52">
        <f t="shared" si="811"/>
        <v>0</v>
      </c>
      <c r="AX185" s="52">
        <f t="shared" si="811"/>
        <v>0</v>
      </c>
      <c r="AY185" s="52">
        <f t="shared" si="811"/>
        <v>0</v>
      </c>
      <c r="AZ185" s="52">
        <f t="shared" si="811"/>
        <v>0</v>
      </c>
      <c r="BA185" s="52">
        <f t="shared" si="811"/>
        <v>0</v>
      </c>
      <c r="BB185" s="52">
        <f t="shared" si="811"/>
        <v>0</v>
      </c>
      <c r="BC185" s="52">
        <f t="shared" si="811"/>
        <v>0</v>
      </c>
      <c r="BD185" s="52">
        <f t="shared" si="811"/>
        <v>0</v>
      </c>
      <c r="BE185" s="52">
        <f t="shared" si="811"/>
        <v>0</v>
      </c>
      <c r="BF185" s="52">
        <f t="shared" si="811"/>
        <v>0</v>
      </c>
      <c r="BG185" s="52">
        <f t="shared" si="811"/>
        <v>0</v>
      </c>
      <c r="BH185" s="52">
        <f t="shared" si="811"/>
        <v>0</v>
      </c>
      <c r="BI185" s="52">
        <f t="shared" si="811"/>
        <v>0</v>
      </c>
      <c r="BJ185" s="52">
        <f t="shared" si="811"/>
        <v>0</v>
      </c>
      <c r="BK185" s="52">
        <f t="shared" si="811"/>
        <v>0</v>
      </c>
      <c r="BL185" s="52">
        <f t="shared" si="811"/>
        <v>0</v>
      </c>
      <c r="BM185" s="52">
        <f t="shared" si="811"/>
        <v>0</v>
      </c>
      <c r="BN185" s="52">
        <f t="shared" si="811"/>
        <v>32119.61</v>
      </c>
      <c r="BO185" s="52">
        <f t="shared" si="811"/>
        <v>894230.47</v>
      </c>
      <c r="BP185" s="52">
        <f t="shared" si="811"/>
        <v>926350.08</v>
      </c>
      <c r="BQ185" s="52">
        <f t="shared" si="811"/>
        <v>57435.55</v>
      </c>
      <c r="BR185" s="52">
        <f t="shared" si="811"/>
        <v>2566981.0299999998</v>
      </c>
      <c r="BS185" s="52">
        <f t="shared" si="811"/>
        <v>2624416.5799999996</v>
      </c>
      <c r="BT185" s="52">
        <f t="shared" si="811"/>
        <v>708234.73</v>
      </c>
      <c r="BU185" s="52">
        <f t="shared" si="811"/>
        <v>926350.08</v>
      </c>
      <c r="BV185" s="52">
        <f t="shared" si="811"/>
        <v>2624416.5799999996</v>
      </c>
      <c r="BW185" s="52">
        <f t="shared" si="811"/>
        <v>1634584.8099999998</v>
      </c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142"/>
      <c r="B186" s="143"/>
      <c r="C186" s="144"/>
      <c r="D186" s="145" t="s">
        <v>336</v>
      </c>
      <c r="E186" s="146">
        <f t="shared" ref="E186:H186" si="812">SUM(E187:E216)</f>
        <v>218100</v>
      </c>
      <c r="F186" s="147">
        <f t="shared" si="812"/>
        <v>0</v>
      </c>
      <c r="G186" s="147">
        <f t="shared" si="812"/>
        <v>218100</v>
      </c>
      <c r="H186" s="147">
        <f t="shared" si="812"/>
        <v>150000</v>
      </c>
      <c r="I186" s="148">
        <f t="shared" si="578"/>
        <v>0.14472792297111417</v>
      </c>
      <c r="J186" s="148">
        <f t="shared" si="579"/>
        <v>8.2001879871618527E-2</v>
      </c>
      <c r="K186" s="147">
        <f t="shared" ref="K186:Q186" si="813">SUM(K187:K216)</f>
        <v>31565.16</v>
      </c>
      <c r="L186" s="147">
        <f t="shared" si="813"/>
        <v>104203.94000000002</v>
      </c>
      <c r="M186" s="149">
        <f t="shared" si="813"/>
        <v>0</v>
      </c>
      <c r="N186" s="147">
        <f t="shared" si="813"/>
        <v>25409.360000000001</v>
      </c>
      <c r="O186" s="147">
        <f t="shared" si="813"/>
        <v>17884.61</v>
      </c>
      <c r="P186" s="147">
        <f t="shared" si="813"/>
        <v>15884.02</v>
      </c>
      <c r="Q186" s="147">
        <f t="shared" si="813"/>
        <v>3067.13</v>
      </c>
      <c r="R186" s="45">
        <f t="shared" ref="R186:T186" si="814">IF(BK186=0,SUM(AA186+AD186+AG186+AJ186+AM186+AP186+AS186+AV186+AY186+BB186+BE186+BH186),BK186)</f>
        <v>17884.61</v>
      </c>
      <c r="S186" s="45">
        <f t="shared" si="814"/>
        <v>15884.02</v>
      </c>
      <c r="T186" s="45">
        <f t="shared" si="814"/>
        <v>3067.13</v>
      </c>
      <c r="U186" s="147">
        <f t="shared" ref="U186:W186" si="815">SUM(U187:U216)</f>
        <v>13680.55</v>
      </c>
      <c r="V186" s="147">
        <f t="shared" si="815"/>
        <v>88319.920000000013</v>
      </c>
      <c r="W186" s="147">
        <f t="shared" si="815"/>
        <v>22342.23</v>
      </c>
      <c r="X186" s="150">
        <f t="shared" ref="X186:Y186" si="816">IF(O186&gt;0,O186/K186,0)</f>
        <v>0.56659335799343324</v>
      </c>
      <c r="Y186" s="150">
        <f t="shared" si="816"/>
        <v>0.15243204815480105</v>
      </c>
      <c r="Z186" s="150">
        <f t="shared" si="5"/>
        <v>0.12070866798691506</v>
      </c>
      <c r="AA186" s="147">
        <f t="shared" ref="AA186:BW186" si="817">SUM(AA187:AA216)</f>
        <v>0</v>
      </c>
      <c r="AB186" s="147">
        <f t="shared" si="817"/>
        <v>3176.17</v>
      </c>
      <c r="AC186" s="147">
        <f t="shared" si="817"/>
        <v>0</v>
      </c>
      <c r="AD186" s="147">
        <f t="shared" si="817"/>
        <v>0</v>
      </c>
      <c r="AE186" s="147">
        <f t="shared" si="817"/>
        <v>3176.17</v>
      </c>
      <c r="AF186" s="147">
        <f t="shared" si="817"/>
        <v>0</v>
      </c>
      <c r="AG186" s="147">
        <f t="shared" si="817"/>
        <v>728.04</v>
      </c>
      <c r="AH186" s="147">
        <f t="shared" si="817"/>
        <v>3176.17</v>
      </c>
      <c r="AI186" s="147">
        <f t="shared" si="817"/>
        <v>0</v>
      </c>
      <c r="AJ186" s="147">
        <f t="shared" si="817"/>
        <v>67.680000000000007</v>
      </c>
      <c r="AK186" s="147">
        <f t="shared" si="817"/>
        <v>3176.17</v>
      </c>
      <c r="AL186" s="147">
        <f t="shared" si="817"/>
        <v>0</v>
      </c>
      <c r="AM186" s="147">
        <f t="shared" si="817"/>
        <v>584.36</v>
      </c>
      <c r="AN186" s="147">
        <f t="shared" si="817"/>
        <v>3070.3</v>
      </c>
      <c r="AO186" s="147">
        <f t="shared" si="817"/>
        <v>0</v>
      </c>
      <c r="AP186" s="147">
        <f t="shared" si="817"/>
        <v>16504.53</v>
      </c>
      <c r="AQ186" s="147">
        <f t="shared" si="817"/>
        <v>109.04</v>
      </c>
      <c r="AR186" s="147">
        <f t="shared" si="817"/>
        <v>3067.13</v>
      </c>
      <c r="AS186" s="147">
        <f t="shared" si="817"/>
        <v>0</v>
      </c>
      <c r="AT186" s="147">
        <f t="shared" si="817"/>
        <v>0</v>
      </c>
      <c r="AU186" s="147">
        <f t="shared" si="817"/>
        <v>0</v>
      </c>
      <c r="AV186" s="147">
        <f t="shared" si="817"/>
        <v>0</v>
      </c>
      <c r="AW186" s="147">
        <f t="shared" si="817"/>
        <v>0</v>
      </c>
      <c r="AX186" s="147">
        <f t="shared" si="817"/>
        <v>0</v>
      </c>
      <c r="AY186" s="147">
        <f t="shared" si="817"/>
        <v>0</v>
      </c>
      <c r="AZ186" s="147">
        <f t="shared" si="817"/>
        <v>0</v>
      </c>
      <c r="BA186" s="147">
        <f t="shared" si="817"/>
        <v>0</v>
      </c>
      <c r="BB186" s="147">
        <f t="shared" si="817"/>
        <v>0</v>
      </c>
      <c r="BC186" s="147">
        <f t="shared" si="817"/>
        <v>0</v>
      </c>
      <c r="BD186" s="147">
        <f t="shared" si="817"/>
        <v>0</v>
      </c>
      <c r="BE186" s="147">
        <f t="shared" si="817"/>
        <v>0</v>
      </c>
      <c r="BF186" s="147">
        <f t="shared" si="817"/>
        <v>0</v>
      </c>
      <c r="BG186" s="147">
        <f t="shared" si="817"/>
        <v>0</v>
      </c>
      <c r="BH186" s="147">
        <f t="shared" si="817"/>
        <v>0</v>
      </c>
      <c r="BI186" s="147">
        <f t="shared" si="817"/>
        <v>0</v>
      </c>
      <c r="BJ186" s="147">
        <f t="shared" si="817"/>
        <v>0</v>
      </c>
      <c r="BK186" s="147">
        <f t="shared" si="817"/>
        <v>0</v>
      </c>
      <c r="BL186" s="147">
        <f t="shared" si="817"/>
        <v>0</v>
      </c>
      <c r="BM186" s="147">
        <f t="shared" si="817"/>
        <v>0</v>
      </c>
      <c r="BN186" s="147">
        <f t="shared" si="817"/>
        <v>17884.61</v>
      </c>
      <c r="BO186" s="147">
        <f t="shared" si="817"/>
        <v>3067.13</v>
      </c>
      <c r="BP186" s="147">
        <f t="shared" si="817"/>
        <v>20951.740000000002</v>
      </c>
      <c r="BQ186" s="147">
        <f t="shared" si="817"/>
        <v>13680.55</v>
      </c>
      <c r="BR186" s="147">
        <f t="shared" si="817"/>
        <v>22342.23</v>
      </c>
      <c r="BS186" s="147">
        <f t="shared" si="817"/>
        <v>36022.78</v>
      </c>
      <c r="BT186" s="147">
        <f t="shared" si="817"/>
        <v>88319.920000000013</v>
      </c>
      <c r="BU186" s="147">
        <f t="shared" si="817"/>
        <v>20951.740000000002</v>
      </c>
      <c r="BV186" s="147">
        <f t="shared" si="817"/>
        <v>36022.78</v>
      </c>
      <c r="BW186" s="147">
        <f t="shared" si="817"/>
        <v>109271.66000000002</v>
      </c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55" t="s">
        <v>460</v>
      </c>
      <c r="B187" s="56"/>
      <c r="C187" s="57" t="s">
        <v>117</v>
      </c>
      <c r="D187" s="58" t="s">
        <v>118</v>
      </c>
      <c r="E187" s="59">
        <f>5000+2000</f>
        <v>7000</v>
      </c>
      <c r="F187" s="60"/>
      <c r="G187" s="60">
        <f t="shared" ref="G187:G216" si="818">E187-F187</f>
        <v>7000</v>
      </c>
      <c r="H187" s="60"/>
      <c r="I187" s="61">
        <f t="shared" si="578"/>
        <v>0.42857142857142855</v>
      </c>
      <c r="J187" s="61">
        <f t="shared" si="579"/>
        <v>0.1244357142857143</v>
      </c>
      <c r="K187" s="62">
        <v>3000</v>
      </c>
      <c r="L187" s="70"/>
      <c r="M187" s="70"/>
      <c r="N187" s="70"/>
      <c r="O187" s="66">
        <f t="shared" ref="O187:Q187" si="819">AA187+AD187+AG187+AJ187+AM187+AP187+AS187+AV187+AY187+BB187+BE187+BH187</f>
        <v>871.05000000000007</v>
      </c>
      <c r="P187" s="66">
        <f t="shared" si="819"/>
        <v>0</v>
      </c>
      <c r="Q187" s="66">
        <f t="shared" si="819"/>
        <v>0</v>
      </c>
      <c r="R187" s="67">
        <f t="shared" ref="R187:T187" si="820">IF(BK187=0,SUM(AA187+AD187+AG187+AJ187+AM187+AP187+AS187+AV187+AY187+BB187+BE187+BH187),BK187)</f>
        <v>871.05000000000007</v>
      </c>
      <c r="S187" s="67">
        <f t="shared" si="820"/>
        <v>0</v>
      </c>
      <c r="T187" s="67">
        <f t="shared" si="820"/>
        <v>0</v>
      </c>
      <c r="U187" s="68">
        <f t="shared" ref="U187:U216" si="821">K187-O187</f>
        <v>2128.9499999999998</v>
      </c>
      <c r="V187" s="66">
        <f t="shared" ref="V187:V216" si="822">L187-P187-M187</f>
        <v>0</v>
      </c>
      <c r="W187" s="66">
        <f t="shared" ref="W187:W216" si="823">N187-Q187</f>
        <v>0</v>
      </c>
      <c r="X187" s="69">
        <f t="shared" ref="X187:Y187" si="824">IF(O187&gt;0,O187/K187,0)</f>
        <v>0.29035</v>
      </c>
      <c r="Y187" s="69">
        <f t="shared" si="824"/>
        <v>0</v>
      </c>
      <c r="Z187" s="69">
        <f t="shared" si="5"/>
        <v>0</v>
      </c>
      <c r="AA187" s="70"/>
      <c r="AB187" s="70"/>
      <c r="AC187" s="70"/>
      <c r="AD187" s="70"/>
      <c r="AE187" s="71"/>
      <c r="AF187" s="71"/>
      <c r="AG187" s="71">
        <f>67.68*3</f>
        <v>203.04000000000002</v>
      </c>
      <c r="AH187" s="71"/>
      <c r="AI187" s="70"/>
      <c r="AJ187" s="62">
        <v>67.680000000000007</v>
      </c>
      <c r="AK187" s="70"/>
      <c r="AL187" s="70"/>
      <c r="AM187" s="70">
        <f>67.68+67.68</f>
        <v>135.36000000000001</v>
      </c>
      <c r="AN187" s="70"/>
      <c r="AO187" s="70"/>
      <c r="AP187" s="70">
        <f>67.68+84.93+223.86+88.5</f>
        <v>464.97</v>
      </c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>
        <f t="shared" ref="BN187" si="825">IF(O187-BK187&gt;0,O187-BK187,0)</f>
        <v>871.05000000000007</v>
      </c>
      <c r="BO187" s="65">
        <f t="shared" ref="BO187" si="826">IF(Q187-BM187&gt;0,Q187-BM187,0)</f>
        <v>0</v>
      </c>
      <c r="BP187" s="70">
        <f t="shared" ref="BP187" si="827">IF(BN187+BO187&gt;0,BN187+BO187,0)</f>
        <v>871.05000000000007</v>
      </c>
      <c r="BQ187" s="70">
        <f t="shared" ref="BQ187" si="828">IF(U187=0,0,U187)</f>
        <v>2128.9499999999998</v>
      </c>
      <c r="BR187" s="70">
        <f t="shared" ref="BR187" si="829">IF(W187=0,0,W187)</f>
        <v>0</v>
      </c>
      <c r="BS187" s="70">
        <f t="shared" ref="BS187" si="830">IF(BQ187+BR187&gt;0,BQ187+BR187,0)</f>
        <v>2128.9499999999998</v>
      </c>
      <c r="BT187" s="70">
        <f t="shared" ref="BT187" si="831">IF(V187&gt;0,V187,0)</f>
        <v>0</v>
      </c>
      <c r="BU187" s="70">
        <f t="shared" ref="BU187" si="832">IF(BP187=0,0,BP187)</f>
        <v>871.05000000000007</v>
      </c>
      <c r="BV187" s="70">
        <f t="shared" ref="BV187" si="833">IF(BS187=0,0,BS187)</f>
        <v>2128.9499999999998</v>
      </c>
      <c r="BW187" s="70">
        <f t="shared" ref="BW187" si="834">IF(BP187+BT187&gt;0,BP187+BT187,0)</f>
        <v>871.05000000000007</v>
      </c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55" t="s">
        <v>461</v>
      </c>
      <c r="B188" s="56"/>
      <c r="C188" s="57" t="s">
        <v>126</v>
      </c>
      <c r="D188" s="93" t="s">
        <v>462</v>
      </c>
      <c r="E188" s="59">
        <v>0</v>
      </c>
      <c r="F188" s="60"/>
      <c r="G188" s="60">
        <f t="shared" si="818"/>
        <v>0</v>
      </c>
      <c r="H188" s="60"/>
      <c r="I188" s="61">
        <f t="shared" si="578"/>
        <v>0</v>
      </c>
      <c r="J188" s="61">
        <f t="shared" si="579"/>
        <v>0</v>
      </c>
      <c r="K188" s="62">
        <v>1000</v>
      </c>
      <c r="L188" s="70"/>
      <c r="M188" s="70"/>
      <c r="N188" s="70"/>
      <c r="O188" s="66">
        <f t="shared" ref="O188:Q188" si="835">AA188+AD188+AG188+AJ188+AM188+AP188+AS188+AV188+AY188+BB188+BE188+BH188</f>
        <v>525</v>
      </c>
      <c r="P188" s="66">
        <f t="shared" si="835"/>
        <v>0</v>
      </c>
      <c r="Q188" s="66">
        <f t="shared" si="835"/>
        <v>0</v>
      </c>
      <c r="R188" s="67">
        <f t="shared" ref="R188:T188" si="836">IF(BK188=0,SUM(AA188+AD188+AG188+AJ188+AM188+AP188+AS188+AV188+AY188+BB188+BE188+BH188),BK188)</f>
        <v>525</v>
      </c>
      <c r="S188" s="67">
        <f t="shared" si="836"/>
        <v>0</v>
      </c>
      <c r="T188" s="67">
        <f t="shared" si="836"/>
        <v>0</v>
      </c>
      <c r="U188" s="68">
        <f t="shared" si="821"/>
        <v>475</v>
      </c>
      <c r="V188" s="66">
        <f t="shared" si="822"/>
        <v>0</v>
      </c>
      <c r="W188" s="66">
        <f t="shared" si="823"/>
        <v>0</v>
      </c>
      <c r="X188" s="69">
        <f t="shared" ref="X188:Y188" si="837">IF(O188&gt;0,O188/K188,0)</f>
        <v>0.52500000000000002</v>
      </c>
      <c r="Y188" s="69">
        <f t="shared" si="837"/>
        <v>0</v>
      </c>
      <c r="Z188" s="69">
        <f t="shared" si="5"/>
        <v>0</v>
      </c>
      <c r="AA188" s="70"/>
      <c r="AB188" s="70"/>
      <c r="AC188" s="70"/>
      <c r="AD188" s="70"/>
      <c r="AE188" s="71"/>
      <c r="AF188" s="71"/>
      <c r="AG188" s="71">
        <f>455+70</f>
        <v>525</v>
      </c>
      <c r="AH188" s="71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>
        <f t="shared" ref="BN188:BN216" si="838">IF(O188-BK188&gt;0,O188-BK188,0)</f>
        <v>525</v>
      </c>
      <c r="BO188" s="65">
        <f t="shared" ref="BO188:BO216" si="839">IF(Q188-BM188&gt;0,Q188-BM188,0)</f>
        <v>0</v>
      </c>
      <c r="BP188" s="70">
        <f t="shared" ref="BP188:BP216" si="840">IF(BN188+BO188&gt;0,BN188+BO188,0)</f>
        <v>525</v>
      </c>
      <c r="BQ188" s="70">
        <f t="shared" ref="BQ188:BQ216" si="841">IF(U188=0,0,U188)</f>
        <v>475</v>
      </c>
      <c r="BR188" s="70">
        <f t="shared" ref="BR188:BR216" si="842">IF(W188=0,0,W188)</f>
        <v>0</v>
      </c>
      <c r="BS188" s="70">
        <f t="shared" ref="BS188:BS216" si="843">IF(BQ188+BR188&gt;0,BQ188+BR188,0)</f>
        <v>475</v>
      </c>
      <c r="BT188" s="70">
        <f t="shared" ref="BT188:BT216" si="844">IF(V188&gt;0,V188,0)</f>
        <v>0</v>
      </c>
      <c r="BU188" s="70">
        <f t="shared" ref="BU188:BU216" si="845">IF(BP188=0,0,BP188)</f>
        <v>525</v>
      </c>
      <c r="BV188" s="70">
        <f t="shared" ref="BV188:BV216" si="846">IF(BS188=0,0,BS188)</f>
        <v>475</v>
      </c>
      <c r="BW188" s="70">
        <f t="shared" ref="BW188:BW216" si="847">IF(BP188+BT188&gt;0,BP188+BT188,0)</f>
        <v>525</v>
      </c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>
      <c r="A189" s="72"/>
      <c r="B189" s="56"/>
      <c r="C189" s="57" t="s">
        <v>128</v>
      </c>
      <c r="D189" s="58" t="s">
        <v>129</v>
      </c>
      <c r="E189" s="59">
        <v>2500</v>
      </c>
      <c r="F189" s="60"/>
      <c r="G189" s="60">
        <f t="shared" si="818"/>
        <v>2500</v>
      </c>
      <c r="H189" s="60"/>
      <c r="I189" s="61">
        <f t="shared" si="578"/>
        <v>0</v>
      </c>
      <c r="J189" s="61">
        <f t="shared" si="579"/>
        <v>0</v>
      </c>
      <c r="K189" s="70"/>
      <c r="L189" s="70"/>
      <c r="M189" s="70"/>
      <c r="N189" s="70"/>
      <c r="O189" s="66">
        <f t="shared" ref="O189:Q189" si="848">AA189+AD189+AG189+AJ189+AM189+AP189+AS189+AV189+AY189+BB189+BE189+BH189</f>
        <v>0</v>
      </c>
      <c r="P189" s="66">
        <f t="shared" si="848"/>
        <v>0</v>
      </c>
      <c r="Q189" s="66">
        <f t="shared" si="848"/>
        <v>0</v>
      </c>
      <c r="R189" s="67">
        <f t="shared" ref="R189:T189" si="849">IF(BK189=0,SUM(AA189+AD189+AG189+AJ189+AM189+AP189+AS189+AV189+AY189+BB189+BE189+BH189),BK189)</f>
        <v>0</v>
      </c>
      <c r="S189" s="67">
        <f t="shared" si="849"/>
        <v>0</v>
      </c>
      <c r="T189" s="67">
        <f t="shared" si="849"/>
        <v>0</v>
      </c>
      <c r="U189" s="66">
        <f t="shared" si="821"/>
        <v>0</v>
      </c>
      <c r="V189" s="66">
        <f t="shared" si="822"/>
        <v>0</v>
      </c>
      <c r="W189" s="66">
        <f t="shared" si="823"/>
        <v>0</v>
      </c>
      <c r="X189" s="69">
        <f t="shared" ref="X189:Y189" si="850">IF(O189&gt;0,O189/K189,0)</f>
        <v>0</v>
      </c>
      <c r="Y189" s="69">
        <f t="shared" si="850"/>
        <v>0</v>
      </c>
      <c r="Z189" s="69">
        <f t="shared" si="5"/>
        <v>0</v>
      </c>
      <c r="AA189" s="70"/>
      <c r="AB189" s="70"/>
      <c r="AC189" s="70"/>
      <c r="AD189" s="70"/>
      <c r="AE189" s="71"/>
      <c r="AF189" s="71"/>
      <c r="AG189" s="71"/>
      <c r="AH189" s="71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>
        <f t="shared" si="838"/>
        <v>0</v>
      </c>
      <c r="BO189" s="65">
        <f t="shared" si="839"/>
        <v>0</v>
      </c>
      <c r="BP189" s="70">
        <f t="shared" si="840"/>
        <v>0</v>
      </c>
      <c r="BQ189" s="70">
        <f t="shared" si="841"/>
        <v>0</v>
      </c>
      <c r="BR189" s="70">
        <f t="shared" si="842"/>
        <v>0</v>
      </c>
      <c r="BS189" s="70">
        <f t="shared" si="843"/>
        <v>0</v>
      </c>
      <c r="BT189" s="70">
        <f t="shared" si="844"/>
        <v>0</v>
      </c>
      <c r="BU189" s="70">
        <f t="shared" si="845"/>
        <v>0</v>
      </c>
      <c r="BV189" s="70">
        <f t="shared" si="846"/>
        <v>0</v>
      </c>
      <c r="BW189" s="70">
        <f t="shared" si="847"/>
        <v>0</v>
      </c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ht="15.75" customHeight="1">
      <c r="A190" s="72"/>
      <c r="B190" s="56"/>
      <c r="C190" s="57" t="s">
        <v>463</v>
      </c>
      <c r="D190" s="102" t="s">
        <v>464</v>
      </c>
      <c r="E190" s="59">
        <f>5000</f>
        <v>5000</v>
      </c>
      <c r="F190" s="60"/>
      <c r="G190" s="60">
        <f t="shared" si="818"/>
        <v>5000</v>
      </c>
      <c r="H190" s="60"/>
      <c r="I190" s="61">
        <f t="shared" si="578"/>
        <v>0</v>
      </c>
      <c r="J190" s="61">
        <f t="shared" si="579"/>
        <v>0</v>
      </c>
      <c r="K190" s="70"/>
      <c r="L190" s="70"/>
      <c r="M190" s="70"/>
      <c r="N190" s="70"/>
      <c r="O190" s="66">
        <f t="shared" ref="O190:Q190" si="851">AA190+AD190+AG190+AJ190+AM190+AP190+AS190+AV190+AY190+BB190+BE190+BH190</f>
        <v>0</v>
      </c>
      <c r="P190" s="66">
        <f t="shared" si="851"/>
        <v>0</v>
      </c>
      <c r="Q190" s="66">
        <f t="shared" si="851"/>
        <v>0</v>
      </c>
      <c r="R190" s="67">
        <f t="shared" ref="R190:T190" si="852">IF(BK190=0,SUM(AA190+AD190+AG190+AJ190+AM190+AP190+AS190+AV190+AY190+BB190+BE190+BH190),BK190)</f>
        <v>0</v>
      </c>
      <c r="S190" s="67">
        <f t="shared" si="852"/>
        <v>0</v>
      </c>
      <c r="T190" s="67">
        <f t="shared" si="852"/>
        <v>0</v>
      </c>
      <c r="U190" s="66">
        <f t="shared" si="821"/>
        <v>0</v>
      </c>
      <c r="V190" s="66">
        <f t="shared" si="822"/>
        <v>0</v>
      </c>
      <c r="W190" s="66">
        <f t="shared" si="823"/>
        <v>0</v>
      </c>
      <c r="X190" s="69">
        <f t="shared" ref="X190:Y190" si="853">IF(O190&gt;0,O190/K190,0)</f>
        <v>0</v>
      </c>
      <c r="Y190" s="69">
        <f t="shared" si="853"/>
        <v>0</v>
      </c>
      <c r="Z190" s="69">
        <f t="shared" si="5"/>
        <v>0</v>
      </c>
      <c r="AA190" s="70"/>
      <c r="AB190" s="70"/>
      <c r="AC190" s="70"/>
      <c r="AD190" s="70"/>
      <c r="AE190" s="71"/>
      <c r="AF190" s="71"/>
      <c r="AG190" s="71"/>
      <c r="AH190" s="71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>
        <f t="shared" si="838"/>
        <v>0</v>
      </c>
      <c r="BO190" s="65">
        <f t="shared" si="839"/>
        <v>0</v>
      </c>
      <c r="BP190" s="70">
        <f t="shared" si="840"/>
        <v>0</v>
      </c>
      <c r="BQ190" s="70">
        <f t="shared" si="841"/>
        <v>0</v>
      </c>
      <c r="BR190" s="70">
        <f t="shared" si="842"/>
        <v>0</v>
      </c>
      <c r="BS190" s="70">
        <f t="shared" si="843"/>
        <v>0</v>
      </c>
      <c r="BT190" s="70">
        <f t="shared" si="844"/>
        <v>0</v>
      </c>
      <c r="BU190" s="70">
        <f t="shared" si="845"/>
        <v>0</v>
      </c>
      <c r="BV190" s="70">
        <f t="shared" si="846"/>
        <v>0</v>
      </c>
      <c r="BW190" s="70">
        <f t="shared" si="847"/>
        <v>0</v>
      </c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55" t="s">
        <v>465</v>
      </c>
      <c r="B191" s="56"/>
      <c r="C191" s="57" t="s">
        <v>466</v>
      </c>
      <c r="D191" s="106" t="s">
        <v>467</v>
      </c>
      <c r="E191" s="59">
        <v>10000</v>
      </c>
      <c r="F191" s="60"/>
      <c r="G191" s="60">
        <f t="shared" si="818"/>
        <v>10000</v>
      </c>
      <c r="H191" s="60"/>
      <c r="I191" s="61">
        <f t="shared" si="578"/>
        <v>2.46E-2</v>
      </c>
      <c r="J191" s="61">
        <f t="shared" si="579"/>
        <v>0</v>
      </c>
      <c r="K191" s="62">
        <v>246</v>
      </c>
      <c r="L191" s="70"/>
      <c r="M191" s="70"/>
      <c r="N191" s="70"/>
      <c r="O191" s="66">
        <f t="shared" ref="O191:Q191" si="854">AA191+AD191+AG191+AJ191+AM191+AP191+AS191+AV191+AY191+BB191+BE191+BH191</f>
        <v>0</v>
      </c>
      <c r="P191" s="66">
        <f t="shared" si="854"/>
        <v>0</v>
      </c>
      <c r="Q191" s="66">
        <f t="shared" si="854"/>
        <v>0</v>
      </c>
      <c r="R191" s="67">
        <f t="shared" ref="R191:T191" si="855">IF(BK191=0,SUM(AA191+AD191+AG191+AJ191+AM191+AP191+AS191+AV191+AY191+BB191+BE191+BH191),BK191)</f>
        <v>0</v>
      </c>
      <c r="S191" s="67">
        <f t="shared" si="855"/>
        <v>0</v>
      </c>
      <c r="T191" s="67">
        <f t="shared" si="855"/>
        <v>0</v>
      </c>
      <c r="U191" s="68">
        <f t="shared" si="821"/>
        <v>246</v>
      </c>
      <c r="V191" s="66">
        <f t="shared" si="822"/>
        <v>0</v>
      </c>
      <c r="W191" s="66">
        <f t="shared" si="823"/>
        <v>0</v>
      </c>
      <c r="X191" s="69">
        <f t="shared" ref="X191:Y191" si="856">IF(O191&gt;0,O191/K191,0)</f>
        <v>0</v>
      </c>
      <c r="Y191" s="69">
        <f t="shared" si="856"/>
        <v>0</v>
      </c>
      <c r="Z191" s="69">
        <f t="shared" si="5"/>
        <v>0</v>
      </c>
      <c r="AA191" s="70"/>
      <c r="AB191" s="70"/>
      <c r="AC191" s="70"/>
      <c r="AD191" s="70"/>
      <c r="AE191" s="71"/>
      <c r="AF191" s="71"/>
      <c r="AG191" s="71"/>
      <c r="AH191" s="71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>
        <f t="shared" si="838"/>
        <v>0</v>
      </c>
      <c r="BO191" s="65">
        <f t="shared" si="839"/>
        <v>0</v>
      </c>
      <c r="BP191" s="70">
        <f t="shared" si="840"/>
        <v>0</v>
      </c>
      <c r="BQ191" s="70">
        <f t="shared" si="841"/>
        <v>246</v>
      </c>
      <c r="BR191" s="70">
        <f t="shared" si="842"/>
        <v>0</v>
      </c>
      <c r="BS191" s="70">
        <f t="shared" si="843"/>
        <v>246</v>
      </c>
      <c r="BT191" s="70">
        <f t="shared" si="844"/>
        <v>0</v>
      </c>
      <c r="BU191" s="70">
        <f t="shared" si="845"/>
        <v>0</v>
      </c>
      <c r="BV191" s="70">
        <f t="shared" si="846"/>
        <v>246</v>
      </c>
      <c r="BW191" s="70">
        <f t="shared" si="847"/>
        <v>0</v>
      </c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55" t="s">
        <v>468</v>
      </c>
      <c r="B192" s="56"/>
      <c r="C192" s="57" t="s">
        <v>466</v>
      </c>
      <c r="D192" s="203" t="s">
        <v>469</v>
      </c>
      <c r="E192" s="59"/>
      <c r="F192" s="60"/>
      <c r="G192" s="60">
        <f t="shared" si="818"/>
        <v>0</v>
      </c>
      <c r="H192" s="60"/>
      <c r="I192" s="61">
        <f t="shared" si="578"/>
        <v>0</v>
      </c>
      <c r="J192" s="61">
        <f t="shared" si="579"/>
        <v>0</v>
      </c>
      <c r="K192" s="62">
        <v>2169.1999999999998</v>
      </c>
      <c r="L192" s="70"/>
      <c r="M192" s="70"/>
      <c r="N192" s="70"/>
      <c r="O192" s="66">
        <f t="shared" ref="O192:Q192" si="857">AA192+AD192+AG192+AJ192+AM192+AP192+AS192+AV192+AY192+BB192+BE192+BH192</f>
        <v>0</v>
      </c>
      <c r="P192" s="66">
        <f t="shared" si="857"/>
        <v>0</v>
      </c>
      <c r="Q192" s="66">
        <f t="shared" si="857"/>
        <v>0</v>
      </c>
      <c r="R192" s="67">
        <f t="shared" ref="R192:T192" si="858">IF(BK192=0,SUM(AA192+AD192+AG192+AJ192+AM192+AP192+AS192+AV192+AY192+BB192+BE192+BH192),BK192)</f>
        <v>0</v>
      </c>
      <c r="S192" s="67">
        <f t="shared" si="858"/>
        <v>0</v>
      </c>
      <c r="T192" s="67">
        <f t="shared" si="858"/>
        <v>0</v>
      </c>
      <c r="U192" s="68">
        <f t="shared" si="821"/>
        <v>2169.1999999999998</v>
      </c>
      <c r="V192" s="66">
        <f t="shared" si="822"/>
        <v>0</v>
      </c>
      <c r="W192" s="66">
        <f t="shared" si="823"/>
        <v>0</v>
      </c>
      <c r="X192" s="69">
        <f t="shared" ref="X192:Y192" si="859">IF(O192&gt;0,O192/K192,0)</f>
        <v>0</v>
      </c>
      <c r="Y192" s="69">
        <f t="shared" si="859"/>
        <v>0</v>
      </c>
      <c r="Z192" s="69">
        <f t="shared" si="5"/>
        <v>0</v>
      </c>
      <c r="AA192" s="70"/>
      <c r="AB192" s="70"/>
      <c r="AC192" s="70"/>
      <c r="AD192" s="70"/>
      <c r="AE192" s="71"/>
      <c r="AF192" s="71"/>
      <c r="AG192" s="71"/>
      <c r="AH192" s="71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>
        <f t="shared" si="838"/>
        <v>0</v>
      </c>
      <c r="BO192" s="65">
        <f t="shared" si="839"/>
        <v>0</v>
      </c>
      <c r="BP192" s="70">
        <f t="shared" si="840"/>
        <v>0</v>
      </c>
      <c r="BQ192" s="70">
        <f t="shared" si="841"/>
        <v>2169.1999999999998</v>
      </c>
      <c r="BR192" s="70">
        <f t="shared" si="842"/>
        <v>0</v>
      </c>
      <c r="BS192" s="70">
        <f t="shared" si="843"/>
        <v>2169.1999999999998</v>
      </c>
      <c r="BT192" s="70">
        <f t="shared" si="844"/>
        <v>0</v>
      </c>
      <c r="BU192" s="70">
        <f t="shared" si="845"/>
        <v>0</v>
      </c>
      <c r="BV192" s="70">
        <f t="shared" si="846"/>
        <v>2169.1999999999998</v>
      </c>
      <c r="BW192" s="70">
        <f t="shared" si="847"/>
        <v>0</v>
      </c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55" t="s">
        <v>470</v>
      </c>
      <c r="B193" s="56"/>
      <c r="C193" s="57" t="s">
        <v>466</v>
      </c>
      <c r="D193" s="204" t="s">
        <v>469</v>
      </c>
      <c r="E193" s="59"/>
      <c r="F193" s="60"/>
      <c r="G193" s="60">
        <f t="shared" si="818"/>
        <v>0</v>
      </c>
      <c r="H193" s="60"/>
      <c r="I193" s="61">
        <f t="shared" si="578"/>
        <v>0</v>
      </c>
      <c r="J193" s="61">
        <f t="shared" si="579"/>
        <v>0</v>
      </c>
      <c r="K193" s="62">
        <v>135</v>
      </c>
      <c r="L193" s="70"/>
      <c r="M193" s="70"/>
      <c r="N193" s="70"/>
      <c r="O193" s="66">
        <f t="shared" ref="O193:Q193" si="860">AA193+AD193+AG193+AJ193+AM193+AP193+AS193+AV193+AY193+BB193+BE193+BH193</f>
        <v>0</v>
      </c>
      <c r="P193" s="66">
        <f t="shared" si="860"/>
        <v>0</v>
      </c>
      <c r="Q193" s="66">
        <f t="shared" si="860"/>
        <v>0</v>
      </c>
      <c r="R193" s="67">
        <f t="shared" ref="R193:T193" si="861">IF(BK193=0,SUM(AA193+AD193+AG193+AJ193+AM193+AP193+AS193+AV193+AY193+BB193+BE193+BH193),BK193)</f>
        <v>0</v>
      </c>
      <c r="S193" s="67">
        <f t="shared" si="861"/>
        <v>0</v>
      </c>
      <c r="T193" s="67">
        <f t="shared" si="861"/>
        <v>0</v>
      </c>
      <c r="U193" s="68">
        <f t="shared" si="821"/>
        <v>135</v>
      </c>
      <c r="V193" s="66">
        <f t="shared" si="822"/>
        <v>0</v>
      </c>
      <c r="W193" s="66">
        <f t="shared" si="823"/>
        <v>0</v>
      </c>
      <c r="X193" s="69">
        <f t="shared" ref="X193:Y193" si="862">IF(O193&gt;0,O193/K193,0)</f>
        <v>0</v>
      </c>
      <c r="Y193" s="69">
        <f t="shared" si="862"/>
        <v>0</v>
      </c>
      <c r="Z193" s="69">
        <f t="shared" si="5"/>
        <v>0</v>
      </c>
      <c r="AA193" s="70"/>
      <c r="AB193" s="70"/>
      <c r="AC193" s="70"/>
      <c r="AD193" s="70"/>
      <c r="AE193" s="71"/>
      <c r="AF193" s="71"/>
      <c r="AG193" s="71"/>
      <c r="AH193" s="71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>
        <f t="shared" si="838"/>
        <v>0</v>
      </c>
      <c r="BO193" s="65">
        <f t="shared" si="839"/>
        <v>0</v>
      </c>
      <c r="BP193" s="70">
        <f t="shared" si="840"/>
        <v>0</v>
      </c>
      <c r="BQ193" s="70">
        <f t="shared" si="841"/>
        <v>135</v>
      </c>
      <c r="BR193" s="70">
        <f t="shared" si="842"/>
        <v>0</v>
      </c>
      <c r="BS193" s="70">
        <f t="shared" si="843"/>
        <v>135</v>
      </c>
      <c r="BT193" s="70">
        <f t="shared" si="844"/>
        <v>0</v>
      </c>
      <c r="BU193" s="70">
        <f t="shared" si="845"/>
        <v>0</v>
      </c>
      <c r="BV193" s="70">
        <f t="shared" si="846"/>
        <v>135</v>
      </c>
      <c r="BW193" s="70">
        <f t="shared" si="847"/>
        <v>0</v>
      </c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55" t="s">
        <v>471</v>
      </c>
      <c r="B194" s="56"/>
      <c r="C194" s="57" t="s">
        <v>466</v>
      </c>
      <c r="D194" s="204" t="s">
        <v>469</v>
      </c>
      <c r="E194" s="59"/>
      <c r="F194" s="60"/>
      <c r="G194" s="60">
        <f t="shared" si="818"/>
        <v>0</v>
      </c>
      <c r="H194" s="60"/>
      <c r="I194" s="61">
        <f t="shared" si="578"/>
        <v>0</v>
      </c>
      <c r="J194" s="61">
        <f t="shared" si="579"/>
        <v>0</v>
      </c>
      <c r="K194" s="62">
        <v>56.96</v>
      </c>
      <c r="L194" s="70"/>
      <c r="M194" s="70"/>
      <c r="N194" s="70"/>
      <c r="O194" s="66">
        <f t="shared" ref="O194:Q194" si="863">AA194+AD194+AG194+AJ194+AM194+AP194+AS194+AV194+AY194+BB194+BE194+BH194</f>
        <v>56.96</v>
      </c>
      <c r="P194" s="66">
        <f t="shared" si="863"/>
        <v>0</v>
      </c>
      <c r="Q194" s="66">
        <f t="shared" si="863"/>
        <v>0</v>
      </c>
      <c r="R194" s="67">
        <f t="shared" ref="R194:T194" si="864">IF(BK194=0,SUM(AA194+AD194+AG194+AJ194+AM194+AP194+AS194+AV194+AY194+BB194+BE194+BH194),BK194)</f>
        <v>56.96</v>
      </c>
      <c r="S194" s="67">
        <f t="shared" si="864"/>
        <v>0</v>
      </c>
      <c r="T194" s="67">
        <f t="shared" si="864"/>
        <v>0</v>
      </c>
      <c r="U194" s="66">
        <f t="shared" si="821"/>
        <v>0</v>
      </c>
      <c r="V194" s="66">
        <f t="shared" si="822"/>
        <v>0</v>
      </c>
      <c r="W194" s="66">
        <f t="shared" si="823"/>
        <v>0</v>
      </c>
      <c r="X194" s="69">
        <f t="shared" ref="X194:Y194" si="865">IF(O194&gt;0,O194/K194,0)</f>
        <v>1</v>
      </c>
      <c r="Y194" s="69">
        <f t="shared" si="865"/>
        <v>0</v>
      </c>
      <c r="Z194" s="69">
        <f t="shared" si="5"/>
        <v>0</v>
      </c>
      <c r="AA194" s="70"/>
      <c r="AB194" s="70"/>
      <c r="AC194" s="70"/>
      <c r="AD194" s="70"/>
      <c r="AE194" s="71"/>
      <c r="AF194" s="71"/>
      <c r="AG194" s="71"/>
      <c r="AH194" s="71"/>
      <c r="AI194" s="70"/>
      <c r="AJ194" s="70"/>
      <c r="AK194" s="70"/>
      <c r="AL194" s="70"/>
      <c r="AM194" s="70"/>
      <c r="AN194" s="70"/>
      <c r="AO194" s="70"/>
      <c r="AP194" s="62">
        <v>56.96</v>
      </c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>
        <f t="shared" si="838"/>
        <v>56.96</v>
      </c>
      <c r="BO194" s="65">
        <f t="shared" si="839"/>
        <v>0</v>
      </c>
      <c r="BP194" s="70">
        <f t="shared" si="840"/>
        <v>56.96</v>
      </c>
      <c r="BQ194" s="70">
        <f t="shared" si="841"/>
        <v>0</v>
      </c>
      <c r="BR194" s="70">
        <f t="shared" si="842"/>
        <v>0</v>
      </c>
      <c r="BS194" s="70">
        <f t="shared" si="843"/>
        <v>0</v>
      </c>
      <c r="BT194" s="70">
        <f t="shared" si="844"/>
        <v>0</v>
      </c>
      <c r="BU194" s="70">
        <f t="shared" si="845"/>
        <v>56.96</v>
      </c>
      <c r="BV194" s="70">
        <f t="shared" si="846"/>
        <v>0</v>
      </c>
      <c r="BW194" s="70">
        <f t="shared" si="847"/>
        <v>56.96</v>
      </c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55" t="s">
        <v>472</v>
      </c>
      <c r="B195" s="56"/>
      <c r="C195" s="57" t="s">
        <v>466</v>
      </c>
      <c r="D195" s="204" t="s">
        <v>469</v>
      </c>
      <c r="E195" s="59"/>
      <c r="F195" s="60"/>
      <c r="G195" s="60">
        <f t="shared" si="818"/>
        <v>0</v>
      </c>
      <c r="H195" s="60"/>
      <c r="I195" s="61">
        <f t="shared" si="578"/>
        <v>0</v>
      </c>
      <c r="J195" s="61">
        <f t="shared" si="579"/>
        <v>0</v>
      </c>
      <c r="K195" s="62">
        <v>1078</v>
      </c>
      <c r="L195" s="70"/>
      <c r="M195" s="70"/>
      <c r="N195" s="70"/>
      <c r="O195" s="66">
        <f t="shared" ref="O195:Q195" si="866">AA195+AD195+AG195+AJ195+AM195+AP195+AS195+AV195+AY195+BB195+BE195+BH195</f>
        <v>0</v>
      </c>
      <c r="P195" s="66">
        <f t="shared" si="866"/>
        <v>0</v>
      </c>
      <c r="Q195" s="66">
        <f t="shared" si="866"/>
        <v>0</v>
      </c>
      <c r="R195" s="67">
        <f t="shared" ref="R195:T195" si="867">IF(BK195=0,SUM(AA195+AD195+AG195+AJ195+AM195+AP195+AS195+AV195+AY195+BB195+BE195+BH195),BK195)</f>
        <v>0</v>
      </c>
      <c r="S195" s="67">
        <f t="shared" si="867"/>
        <v>0</v>
      </c>
      <c r="T195" s="67">
        <f t="shared" si="867"/>
        <v>0</v>
      </c>
      <c r="U195" s="68">
        <f t="shared" si="821"/>
        <v>1078</v>
      </c>
      <c r="V195" s="66">
        <f t="shared" si="822"/>
        <v>0</v>
      </c>
      <c r="W195" s="66">
        <f t="shared" si="823"/>
        <v>0</v>
      </c>
      <c r="X195" s="69">
        <f t="shared" ref="X195:Y195" si="868">IF(O195&gt;0,O195/K195,0)</f>
        <v>0</v>
      </c>
      <c r="Y195" s="69">
        <f t="shared" si="868"/>
        <v>0</v>
      </c>
      <c r="Z195" s="69">
        <f t="shared" si="5"/>
        <v>0</v>
      </c>
      <c r="AA195" s="70"/>
      <c r="AB195" s="70"/>
      <c r="AC195" s="70"/>
      <c r="AD195" s="70"/>
      <c r="AE195" s="71"/>
      <c r="AF195" s="71"/>
      <c r="AG195" s="71"/>
      <c r="AH195" s="71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>
        <f t="shared" si="838"/>
        <v>0</v>
      </c>
      <c r="BO195" s="65">
        <f t="shared" si="839"/>
        <v>0</v>
      </c>
      <c r="BP195" s="70">
        <f t="shared" si="840"/>
        <v>0</v>
      </c>
      <c r="BQ195" s="70">
        <f t="shared" si="841"/>
        <v>1078</v>
      </c>
      <c r="BR195" s="70">
        <f t="shared" si="842"/>
        <v>0</v>
      </c>
      <c r="BS195" s="70">
        <f t="shared" si="843"/>
        <v>1078</v>
      </c>
      <c r="BT195" s="70">
        <f t="shared" si="844"/>
        <v>0</v>
      </c>
      <c r="BU195" s="70">
        <f t="shared" si="845"/>
        <v>0</v>
      </c>
      <c r="BV195" s="70">
        <f t="shared" si="846"/>
        <v>1078</v>
      </c>
      <c r="BW195" s="70">
        <f t="shared" si="847"/>
        <v>0</v>
      </c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>
      <c r="A196" s="55" t="s">
        <v>473</v>
      </c>
      <c r="B196" s="56"/>
      <c r="C196" s="57" t="s">
        <v>466</v>
      </c>
      <c r="D196" s="205" t="s">
        <v>469</v>
      </c>
      <c r="E196" s="59"/>
      <c r="F196" s="60"/>
      <c r="G196" s="60">
        <f t="shared" si="818"/>
        <v>0</v>
      </c>
      <c r="H196" s="60"/>
      <c r="I196" s="61">
        <f t="shared" si="578"/>
        <v>0</v>
      </c>
      <c r="J196" s="61">
        <f t="shared" si="579"/>
        <v>0</v>
      </c>
      <c r="K196" s="62">
        <v>2500</v>
      </c>
      <c r="L196" s="70"/>
      <c r="M196" s="70"/>
      <c r="N196" s="70"/>
      <c r="O196" s="66">
        <f t="shared" ref="O196:Q196" si="869">AA196+AD196+AG196+AJ196+AM196+AP196+AS196+AV196+AY196+BB196+BE196+BH196</f>
        <v>0</v>
      </c>
      <c r="P196" s="66">
        <f t="shared" si="869"/>
        <v>0</v>
      </c>
      <c r="Q196" s="66">
        <f t="shared" si="869"/>
        <v>0</v>
      </c>
      <c r="R196" s="67">
        <f t="shared" ref="R196:T196" si="870">IF(BK196=0,SUM(AA196+AD196+AG196+AJ196+AM196+AP196+AS196+AV196+AY196+BB196+BE196+BH196),BK196)</f>
        <v>0</v>
      </c>
      <c r="S196" s="67">
        <f t="shared" si="870"/>
        <v>0</v>
      </c>
      <c r="T196" s="67">
        <f t="shared" si="870"/>
        <v>0</v>
      </c>
      <c r="U196" s="68">
        <f t="shared" si="821"/>
        <v>2500</v>
      </c>
      <c r="V196" s="66">
        <f t="shared" si="822"/>
        <v>0</v>
      </c>
      <c r="W196" s="66">
        <f t="shared" si="823"/>
        <v>0</v>
      </c>
      <c r="X196" s="69">
        <f t="shared" ref="X196:Y196" si="871">IF(O196&gt;0,O196/K196,0)</f>
        <v>0</v>
      </c>
      <c r="Y196" s="69">
        <f t="shared" si="871"/>
        <v>0</v>
      </c>
      <c r="Z196" s="69">
        <f t="shared" si="5"/>
        <v>0</v>
      </c>
      <c r="AA196" s="70"/>
      <c r="AB196" s="70"/>
      <c r="AC196" s="70"/>
      <c r="AD196" s="70"/>
      <c r="AE196" s="71"/>
      <c r="AF196" s="71"/>
      <c r="AG196" s="71"/>
      <c r="AH196" s="71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>
        <f t="shared" si="838"/>
        <v>0</v>
      </c>
      <c r="BO196" s="65">
        <f t="shared" si="839"/>
        <v>0</v>
      </c>
      <c r="BP196" s="70">
        <f t="shared" si="840"/>
        <v>0</v>
      </c>
      <c r="BQ196" s="70">
        <f t="shared" si="841"/>
        <v>2500</v>
      </c>
      <c r="BR196" s="70">
        <f t="shared" si="842"/>
        <v>0</v>
      </c>
      <c r="BS196" s="70">
        <f t="shared" si="843"/>
        <v>2500</v>
      </c>
      <c r="BT196" s="70">
        <f t="shared" si="844"/>
        <v>0</v>
      </c>
      <c r="BU196" s="70">
        <f t="shared" si="845"/>
        <v>0</v>
      </c>
      <c r="BV196" s="70">
        <f t="shared" si="846"/>
        <v>2500</v>
      </c>
      <c r="BW196" s="70">
        <f t="shared" si="847"/>
        <v>0</v>
      </c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72"/>
      <c r="B197" s="56"/>
      <c r="C197" s="57" t="s">
        <v>134</v>
      </c>
      <c r="D197" s="102" t="s">
        <v>474</v>
      </c>
      <c r="E197" s="59">
        <v>10000</v>
      </c>
      <c r="F197" s="60"/>
      <c r="G197" s="60">
        <f t="shared" si="818"/>
        <v>10000</v>
      </c>
      <c r="H197" s="60"/>
      <c r="I197" s="61">
        <f t="shared" si="578"/>
        <v>0</v>
      </c>
      <c r="J197" s="61">
        <f t="shared" si="579"/>
        <v>0</v>
      </c>
      <c r="K197" s="70"/>
      <c r="L197" s="70"/>
      <c r="M197" s="70"/>
      <c r="N197" s="70"/>
      <c r="O197" s="66">
        <f t="shared" ref="O197:Q197" si="872">AA197+AD197+AG197+AJ197+AM197+AP197+AS197+AV197+AY197+BB197+BE197+BH197</f>
        <v>0</v>
      </c>
      <c r="P197" s="66">
        <f t="shared" si="872"/>
        <v>0</v>
      </c>
      <c r="Q197" s="66">
        <f t="shared" si="872"/>
        <v>0</v>
      </c>
      <c r="R197" s="67">
        <f t="shared" ref="R197:T197" si="873">IF(BK197=0,SUM(AA197+AD197+AG197+AJ197+AM197+AP197+AS197+AV197+AY197+BB197+BE197+BH197),BK197)</f>
        <v>0</v>
      </c>
      <c r="S197" s="67">
        <f t="shared" si="873"/>
        <v>0</v>
      </c>
      <c r="T197" s="67">
        <f t="shared" si="873"/>
        <v>0</v>
      </c>
      <c r="U197" s="66">
        <f t="shared" si="821"/>
        <v>0</v>
      </c>
      <c r="V197" s="66">
        <f t="shared" si="822"/>
        <v>0</v>
      </c>
      <c r="W197" s="66">
        <f t="shared" si="823"/>
        <v>0</v>
      </c>
      <c r="X197" s="69">
        <f t="shared" ref="X197:Y197" si="874">IF(O197&gt;0,O197/K197,0)</f>
        <v>0</v>
      </c>
      <c r="Y197" s="69">
        <f t="shared" si="874"/>
        <v>0</v>
      </c>
      <c r="Z197" s="69">
        <f t="shared" si="5"/>
        <v>0</v>
      </c>
      <c r="AA197" s="70"/>
      <c r="AB197" s="70"/>
      <c r="AC197" s="70"/>
      <c r="AD197" s="70"/>
      <c r="AE197" s="71"/>
      <c r="AF197" s="71"/>
      <c r="AG197" s="71"/>
      <c r="AH197" s="71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>
        <f t="shared" si="838"/>
        <v>0</v>
      </c>
      <c r="BO197" s="65">
        <f t="shared" si="839"/>
        <v>0</v>
      </c>
      <c r="BP197" s="70">
        <f t="shared" si="840"/>
        <v>0</v>
      </c>
      <c r="BQ197" s="70">
        <f t="shared" si="841"/>
        <v>0</v>
      </c>
      <c r="BR197" s="70">
        <f t="shared" si="842"/>
        <v>0</v>
      </c>
      <c r="BS197" s="70">
        <f t="shared" si="843"/>
        <v>0</v>
      </c>
      <c r="BT197" s="70">
        <f t="shared" si="844"/>
        <v>0</v>
      </c>
      <c r="BU197" s="70">
        <f t="shared" si="845"/>
        <v>0</v>
      </c>
      <c r="BV197" s="70">
        <f t="shared" si="846"/>
        <v>0</v>
      </c>
      <c r="BW197" s="70">
        <f t="shared" si="847"/>
        <v>0</v>
      </c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72"/>
      <c r="B198" s="56"/>
      <c r="C198" s="57" t="s">
        <v>165</v>
      </c>
      <c r="D198" s="102" t="s">
        <v>475</v>
      </c>
      <c r="E198" s="59">
        <f>8000+5000</f>
        <v>13000</v>
      </c>
      <c r="F198" s="60"/>
      <c r="G198" s="60">
        <f t="shared" si="818"/>
        <v>13000</v>
      </c>
      <c r="H198" s="60"/>
      <c r="I198" s="61">
        <f t="shared" si="578"/>
        <v>0</v>
      </c>
      <c r="J198" s="61">
        <f t="shared" si="579"/>
        <v>0</v>
      </c>
      <c r="K198" s="70"/>
      <c r="L198" s="70"/>
      <c r="M198" s="70"/>
      <c r="N198" s="70"/>
      <c r="O198" s="66">
        <f t="shared" ref="O198:Q198" si="875">AA198+AD198+AG198+AJ198+AM198+AP198+AS198+AV198+AY198+BB198+BE198+BH198</f>
        <v>0</v>
      </c>
      <c r="P198" s="66">
        <f t="shared" si="875"/>
        <v>0</v>
      </c>
      <c r="Q198" s="66">
        <f t="shared" si="875"/>
        <v>0</v>
      </c>
      <c r="R198" s="67">
        <f t="shared" ref="R198:T198" si="876">IF(BK198=0,SUM(AA198+AD198+AG198+AJ198+AM198+AP198+AS198+AV198+AY198+BB198+BE198+BH198),BK198)</f>
        <v>0</v>
      </c>
      <c r="S198" s="67">
        <f t="shared" si="876"/>
        <v>0</v>
      </c>
      <c r="T198" s="67">
        <f t="shared" si="876"/>
        <v>0</v>
      </c>
      <c r="U198" s="66">
        <f t="shared" si="821"/>
        <v>0</v>
      </c>
      <c r="V198" s="66">
        <f t="shared" si="822"/>
        <v>0</v>
      </c>
      <c r="W198" s="66">
        <f t="shared" si="823"/>
        <v>0</v>
      </c>
      <c r="X198" s="69">
        <f t="shared" ref="X198:Y198" si="877">IF(O198&gt;0,O198/K198,0)</f>
        <v>0</v>
      </c>
      <c r="Y198" s="69">
        <f t="shared" si="877"/>
        <v>0</v>
      </c>
      <c r="Z198" s="69">
        <f t="shared" si="5"/>
        <v>0</v>
      </c>
      <c r="AA198" s="70"/>
      <c r="AB198" s="70"/>
      <c r="AC198" s="70"/>
      <c r="AD198" s="70"/>
      <c r="AE198" s="71"/>
      <c r="AF198" s="71"/>
      <c r="AG198" s="71"/>
      <c r="AH198" s="71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>
        <f t="shared" si="838"/>
        <v>0</v>
      </c>
      <c r="BO198" s="65">
        <f t="shared" si="839"/>
        <v>0</v>
      </c>
      <c r="BP198" s="70">
        <f t="shared" si="840"/>
        <v>0</v>
      </c>
      <c r="BQ198" s="70">
        <f t="shared" si="841"/>
        <v>0</v>
      </c>
      <c r="BR198" s="70">
        <f t="shared" si="842"/>
        <v>0</v>
      </c>
      <c r="BS198" s="70">
        <f t="shared" si="843"/>
        <v>0</v>
      </c>
      <c r="BT198" s="70">
        <f t="shared" si="844"/>
        <v>0</v>
      </c>
      <c r="BU198" s="70">
        <f t="shared" si="845"/>
        <v>0</v>
      </c>
      <c r="BV198" s="70">
        <f t="shared" si="846"/>
        <v>0</v>
      </c>
      <c r="BW198" s="70">
        <f t="shared" si="847"/>
        <v>0</v>
      </c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72"/>
      <c r="B199" s="56"/>
      <c r="C199" s="57" t="s">
        <v>476</v>
      </c>
      <c r="D199" s="102" t="s">
        <v>477</v>
      </c>
      <c r="E199" s="59">
        <v>3000</v>
      </c>
      <c r="F199" s="60"/>
      <c r="G199" s="60">
        <f t="shared" si="818"/>
        <v>3000</v>
      </c>
      <c r="H199" s="60"/>
      <c r="I199" s="61">
        <f t="shared" si="578"/>
        <v>0</v>
      </c>
      <c r="J199" s="61">
        <f t="shared" si="579"/>
        <v>0</v>
      </c>
      <c r="K199" s="70"/>
      <c r="L199" s="70"/>
      <c r="M199" s="70"/>
      <c r="N199" s="70"/>
      <c r="O199" s="66">
        <f t="shared" ref="O199:Q199" si="878">AA199+AD199+AG199+AJ199+AM199+AP199+AS199+AV199+AY199+BB199+BE199+BH199</f>
        <v>0</v>
      </c>
      <c r="P199" s="66">
        <f t="shared" si="878"/>
        <v>0</v>
      </c>
      <c r="Q199" s="66">
        <f t="shared" si="878"/>
        <v>0</v>
      </c>
      <c r="R199" s="67">
        <f t="shared" ref="R199:T199" si="879">IF(BK199=0,SUM(AA199+AD199+AG199+AJ199+AM199+AP199+AS199+AV199+AY199+BB199+BE199+BH199),BK199)</f>
        <v>0</v>
      </c>
      <c r="S199" s="67">
        <f t="shared" si="879"/>
        <v>0</v>
      </c>
      <c r="T199" s="67">
        <f t="shared" si="879"/>
        <v>0</v>
      </c>
      <c r="U199" s="66">
        <f t="shared" si="821"/>
        <v>0</v>
      </c>
      <c r="V199" s="66">
        <f t="shared" si="822"/>
        <v>0</v>
      </c>
      <c r="W199" s="66">
        <f t="shared" si="823"/>
        <v>0</v>
      </c>
      <c r="X199" s="69">
        <f t="shared" ref="X199:Y199" si="880">IF(O199&gt;0,O199/K199,0)</f>
        <v>0</v>
      </c>
      <c r="Y199" s="69">
        <f t="shared" si="880"/>
        <v>0</v>
      </c>
      <c r="Z199" s="69">
        <f t="shared" si="5"/>
        <v>0</v>
      </c>
      <c r="AA199" s="70"/>
      <c r="AB199" s="70"/>
      <c r="AC199" s="70"/>
      <c r="AD199" s="70"/>
      <c r="AE199" s="71"/>
      <c r="AF199" s="71"/>
      <c r="AG199" s="71"/>
      <c r="AH199" s="71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>
        <f t="shared" si="838"/>
        <v>0</v>
      </c>
      <c r="BO199" s="65">
        <f t="shared" si="839"/>
        <v>0</v>
      </c>
      <c r="BP199" s="70">
        <f t="shared" si="840"/>
        <v>0</v>
      </c>
      <c r="BQ199" s="70">
        <f t="shared" si="841"/>
        <v>0</v>
      </c>
      <c r="BR199" s="70">
        <f t="shared" si="842"/>
        <v>0</v>
      </c>
      <c r="BS199" s="70">
        <f t="shared" si="843"/>
        <v>0</v>
      </c>
      <c r="BT199" s="70">
        <f t="shared" si="844"/>
        <v>0</v>
      </c>
      <c r="BU199" s="70">
        <f t="shared" si="845"/>
        <v>0</v>
      </c>
      <c r="BV199" s="70">
        <f t="shared" si="846"/>
        <v>0</v>
      </c>
      <c r="BW199" s="70">
        <f t="shared" si="847"/>
        <v>0</v>
      </c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72"/>
      <c r="B200" s="56"/>
      <c r="C200" s="57" t="s">
        <v>478</v>
      </c>
      <c r="D200" s="102" t="s">
        <v>479</v>
      </c>
      <c r="E200" s="59">
        <v>2000</v>
      </c>
      <c r="F200" s="60"/>
      <c r="G200" s="60">
        <f t="shared" si="818"/>
        <v>2000</v>
      </c>
      <c r="H200" s="60"/>
      <c r="I200" s="61">
        <f t="shared" si="578"/>
        <v>0</v>
      </c>
      <c r="J200" s="61">
        <f t="shared" si="579"/>
        <v>0</v>
      </c>
      <c r="K200" s="70"/>
      <c r="L200" s="70"/>
      <c r="M200" s="70"/>
      <c r="N200" s="70"/>
      <c r="O200" s="66">
        <f t="shared" ref="O200:Q200" si="881">AA200+AD200+AG200+AJ200+AM200+AP200+AS200+AV200+AY200+BB200+BE200+BH200</f>
        <v>0</v>
      </c>
      <c r="P200" s="66">
        <f t="shared" si="881"/>
        <v>0</v>
      </c>
      <c r="Q200" s="66">
        <f t="shared" si="881"/>
        <v>0</v>
      </c>
      <c r="R200" s="67">
        <f t="shared" ref="R200:T200" si="882">IF(BK200=0,SUM(AA200+AD200+AG200+AJ200+AM200+AP200+AS200+AV200+AY200+BB200+BE200+BH200),BK200)</f>
        <v>0</v>
      </c>
      <c r="S200" s="67">
        <f t="shared" si="882"/>
        <v>0</v>
      </c>
      <c r="T200" s="67">
        <f t="shared" si="882"/>
        <v>0</v>
      </c>
      <c r="U200" s="66">
        <f t="shared" si="821"/>
        <v>0</v>
      </c>
      <c r="V200" s="66">
        <f t="shared" si="822"/>
        <v>0</v>
      </c>
      <c r="W200" s="66">
        <f t="shared" si="823"/>
        <v>0</v>
      </c>
      <c r="X200" s="69">
        <f t="shared" ref="X200:Y200" si="883">IF(O200&gt;0,O200/K200,0)</f>
        <v>0</v>
      </c>
      <c r="Y200" s="69">
        <f t="shared" si="883"/>
        <v>0</v>
      </c>
      <c r="Z200" s="69">
        <f t="shared" si="5"/>
        <v>0</v>
      </c>
      <c r="AA200" s="70"/>
      <c r="AB200" s="70"/>
      <c r="AC200" s="70"/>
      <c r="AD200" s="70"/>
      <c r="AE200" s="71"/>
      <c r="AF200" s="71"/>
      <c r="AG200" s="71"/>
      <c r="AH200" s="71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>
        <f t="shared" si="838"/>
        <v>0</v>
      </c>
      <c r="BO200" s="65">
        <f t="shared" si="839"/>
        <v>0</v>
      </c>
      <c r="BP200" s="70">
        <f t="shared" si="840"/>
        <v>0</v>
      </c>
      <c r="BQ200" s="70">
        <f t="shared" si="841"/>
        <v>0</v>
      </c>
      <c r="BR200" s="70">
        <f t="shared" si="842"/>
        <v>0</v>
      </c>
      <c r="BS200" s="70">
        <f t="shared" si="843"/>
        <v>0</v>
      </c>
      <c r="BT200" s="70">
        <f t="shared" si="844"/>
        <v>0</v>
      </c>
      <c r="BU200" s="70">
        <f t="shared" si="845"/>
        <v>0</v>
      </c>
      <c r="BV200" s="70">
        <f t="shared" si="846"/>
        <v>0</v>
      </c>
      <c r="BW200" s="70">
        <f t="shared" si="847"/>
        <v>0</v>
      </c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72"/>
      <c r="B201" s="56"/>
      <c r="C201" s="57" t="s">
        <v>217</v>
      </c>
      <c r="D201" s="58" t="s">
        <v>480</v>
      </c>
      <c r="E201" s="59">
        <v>5000</v>
      </c>
      <c r="F201" s="60"/>
      <c r="G201" s="60">
        <f t="shared" si="818"/>
        <v>5000</v>
      </c>
      <c r="H201" s="60"/>
      <c r="I201" s="61">
        <f t="shared" si="578"/>
        <v>0</v>
      </c>
      <c r="J201" s="61">
        <f t="shared" si="579"/>
        <v>0</v>
      </c>
      <c r="K201" s="70"/>
      <c r="L201" s="70"/>
      <c r="M201" s="70"/>
      <c r="N201" s="70"/>
      <c r="O201" s="66">
        <f t="shared" ref="O201:Q201" si="884">AA201+AD201+AG201+AJ201+AM201+AP201+AS201+AV201+AY201+BB201+BE201+BH201</f>
        <v>0</v>
      </c>
      <c r="P201" s="66">
        <f t="shared" si="884"/>
        <v>0</v>
      </c>
      <c r="Q201" s="66">
        <f t="shared" si="884"/>
        <v>0</v>
      </c>
      <c r="R201" s="67">
        <f t="shared" ref="R201:T201" si="885">IF(BK201=0,SUM(AA201+AD201+AG201+AJ201+AM201+AP201+AS201+AV201+AY201+BB201+BE201+BH201),BK201)</f>
        <v>0</v>
      </c>
      <c r="S201" s="67">
        <f t="shared" si="885"/>
        <v>0</v>
      </c>
      <c r="T201" s="67">
        <f t="shared" si="885"/>
        <v>0</v>
      </c>
      <c r="U201" s="66">
        <f t="shared" si="821"/>
        <v>0</v>
      </c>
      <c r="V201" s="66">
        <f t="shared" si="822"/>
        <v>0</v>
      </c>
      <c r="W201" s="66">
        <f t="shared" si="823"/>
        <v>0</v>
      </c>
      <c r="X201" s="69">
        <f t="shared" ref="X201:Y201" si="886">IF(O201&gt;0,O201/K201,0)</f>
        <v>0</v>
      </c>
      <c r="Y201" s="69">
        <f t="shared" si="886"/>
        <v>0</v>
      </c>
      <c r="Z201" s="69">
        <f t="shared" si="5"/>
        <v>0</v>
      </c>
      <c r="AA201" s="70"/>
      <c r="AB201" s="70"/>
      <c r="AC201" s="70"/>
      <c r="AD201" s="70"/>
      <c r="AE201" s="71"/>
      <c r="AF201" s="71"/>
      <c r="AG201" s="71"/>
      <c r="AH201" s="71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>
        <f t="shared" si="838"/>
        <v>0</v>
      </c>
      <c r="BO201" s="65">
        <f t="shared" si="839"/>
        <v>0</v>
      </c>
      <c r="BP201" s="70">
        <f t="shared" si="840"/>
        <v>0</v>
      </c>
      <c r="BQ201" s="70">
        <f t="shared" si="841"/>
        <v>0</v>
      </c>
      <c r="BR201" s="70">
        <f t="shared" si="842"/>
        <v>0</v>
      </c>
      <c r="BS201" s="70">
        <f t="shared" si="843"/>
        <v>0</v>
      </c>
      <c r="BT201" s="70">
        <f t="shared" si="844"/>
        <v>0</v>
      </c>
      <c r="BU201" s="70">
        <f t="shared" si="845"/>
        <v>0</v>
      </c>
      <c r="BV201" s="70">
        <f t="shared" si="846"/>
        <v>0</v>
      </c>
      <c r="BW201" s="70">
        <f t="shared" si="847"/>
        <v>0</v>
      </c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55" t="s">
        <v>481</v>
      </c>
      <c r="B202" s="56"/>
      <c r="C202" s="57" t="s">
        <v>121</v>
      </c>
      <c r="D202" s="58" t="s">
        <v>482</v>
      </c>
      <c r="E202" s="59">
        <v>5000</v>
      </c>
      <c r="F202" s="60"/>
      <c r="G202" s="60">
        <f t="shared" si="818"/>
        <v>5000</v>
      </c>
      <c r="H202" s="60"/>
      <c r="I202" s="61">
        <f t="shared" si="578"/>
        <v>0.4</v>
      </c>
      <c r="J202" s="61">
        <f t="shared" si="579"/>
        <v>8.9800000000000005E-2</v>
      </c>
      <c r="K202" s="62">
        <v>2000</v>
      </c>
      <c r="L202" s="70"/>
      <c r="M202" s="70"/>
      <c r="N202" s="70"/>
      <c r="O202" s="66">
        <f t="shared" ref="O202:Q202" si="887">AA202+AD202+AG202+AJ202+AM202+AP202+AS202+AV202+AY202+BB202+BE202+BH202</f>
        <v>449</v>
      </c>
      <c r="P202" s="66">
        <f t="shared" si="887"/>
        <v>0</v>
      </c>
      <c r="Q202" s="66">
        <f t="shared" si="887"/>
        <v>0</v>
      </c>
      <c r="R202" s="67">
        <f t="shared" ref="R202:T202" si="888">IF(BK202=0,SUM(AA202+AD202+AG202+AJ202+AM202+AP202+AS202+AV202+AY202+BB202+BE202+BH202),BK202)</f>
        <v>449</v>
      </c>
      <c r="S202" s="67">
        <f t="shared" si="888"/>
        <v>0</v>
      </c>
      <c r="T202" s="67">
        <f t="shared" si="888"/>
        <v>0</v>
      </c>
      <c r="U202" s="68">
        <f t="shared" si="821"/>
        <v>1551</v>
      </c>
      <c r="V202" s="66">
        <f t="shared" si="822"/>
        <v>0</v>
      </c>
      <c r="W202" s="66">
        <f t="shared" si="823"/>
        <v>0</v>
      </c>
      <c r="X202" s="69">
        <f t="shared" ref="X202:Y202" si="889">IF(O202&gt;0,O202/K202,0)</f>
        <v>0.22450000000000001</v>
      </c>
      <c r="Y202" s="69">
        <f t="shared" si="889"/>
        <v>0</v>
      </c>
      <c r="Z202" s="69">
        <f t="shared" si="5"/>
        <v>0</v>
      </c>
      <c r="AA202" s="70"/>
      <c r="AB202" s="70"/>
      <c r="AC202" s="70"/>
      <c r="AD202" s="70"/>
      <c r="AE202" s="71"/>
      <c r="AF202" s="71"/>
      <c r="AG202" s="71"/>
      <c r="AH202" s="71"/>
      <c r="AI202" s="70"/>
      <c r="AJ202" s="70"/>
      <c r="AK202" s="70"/>
      <c r="AL202" s="70"/>
      <c r="AM202" s="70">
        <f>360.5+88.5</f>
        <v>449</v>
      </c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>
        <f t="shared" si="838"/>
        <v>449</v>
      </c>
      <c r="BO202" s="65">
        <f t="shared" si="839"/>
        <v>0</v>
      </c>
      <c r="BP202" s="70">
        <f t="shared" si="840"/>
        <v>449</v>
      </c>
      <c r="BQ202" s="70">
        <f t="shared" si="841"/>
        <v>1551</v>
      </c>
      <c r="BR202" s="70">
        <f t="shared" si="842"/>
        <v>0</v>
      </c>
      <c r="BS202" s="70">
        <f t="shared" si="843"/>
        <v>1551</v>
      </c>
      <c r="BT202" s="70">
        <f t="shared" si="844"/>
        <v>0</v>
      </c>
      <c r="BU202" s="70">
        <f t="shared" si="845"/>
        <v>449</v>
      </c>
      <c r="BV202" s="70">
        <f t="shared" si="846"/>
        <v>1551</v>
      </c>
      <c r="BW202" s="70">
        <f t="shared" si="847"/>
        <v>449</v>
      </c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72"/>
      <c r="B203" s="56"/>
      <c r="C203" s="57" t="s">
        <v>121</v>
      </c>
      <c r="D203" s="58" t="s">
        <v>483</v>
      </c>
      <c r="E203" s="59">
        <v>4000</v>
      </c>
      <c r="F203" s="60"/>
      <c r="G203" s="60">
        <f t="shared" si="818"/>
        <v>4000</v>
      </c>
      <c r="H203" s="60"/>
      <c r="I203" s="61">
        <f t="shared" si="578"/>
        <v>0</v>
      </c>
      <c r="J203" s="61">
        <f t="shared" si="579"/>
        <v>0</v>
      </c>
      <c r="K203" s="70"/>
      <c r="L203" s="70"/>
      <c r="M203" s="70"/>
      <c r="N203" s="70"/>
      <c r="O203" s="66">
        <f t="shared" ref="O203:Q203" si="890">AA203+AD203+AG203+AJ203+AM203+AP203+AS203+AV203+AY203+BB203+BE203+BH203</f>
        <v>0</v>
      </c>
      <c r="P203" s="66">
        <f t="shared" si="890"/>
        <v>0</v>
      </c>
      <c r="Q203" s="66">
        <f t="shared" si="890"/>
        <v>0</v>
      </c>
      <c r="R203" s="67">
        <f t="shared" ref="R203:T203" si="891">IF(BK203=0,SUM(AA203+AD203+AG203+AJ203+AM203+AP203+AS203+AV203+AY203+BB203+BE203+BH203),BK203)</f>
        <v>0</v>
      </c>
      <c r="S203" s="67">
        <f t="shared" si="891"/>
        <v>0</v>
      </c>
      <c r="T203" s="67">
        <f t="shared" si="891"/>
        <v>0</v>
      </c>
      <c r="U203" s="66">
        <f t="shared" si="821"/>
        <v>0</v>
      </c>
      <c r="V203" s="66">
        <f t="shared" si="822"/>
        <v>0</v>
      </c>
      <c r="W203" s="66">
        <f t="shared" si="823"/>
        <v>0</v>
      </c>
      <c r="X203" s="69">
        <f t="shared" ref="X203:Y203" si="892">IF(O203&gt;0,O203/K203,0)</f>
        <v>0</v>
      </c>
      <c r="Y203" s="69">
        <f t="shared" si="892"/>
        <v>0</v>
      </c>
      <c r="Z203" s="69">
        <f t="shared" si="5"/>
        <v>0</v>
      </c>
      <c r="AA203" s="70"/>
      <c r="AB203" s="70"/>
      <c r="AC203" s="70"/>
      <c r="AD203" s="70"/>
      <c r="AE203" s="71"/>
      <c r="AF203" s="71"/>
      <c r="AG203" s="71"/>
      <c r="AH203" s="71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>
        <f t="shared" si="838"/>
        <v>0</v>
      </c>
      <c r="BO203" s="65">
        <f t="shared" si="839"/>
        <v>0</v>
      </c>
      <c r="BP203" s="70">
        <f t="shared" si="840"/>
        <v>0</v>
      </c>
      <c r="BQ203" s="70">
        <f t="shared" si="841"/>
        <v>0</v>
      </c>
      <c r="BR203" s="70">
        <f t="shared" si="842"/>
        <v>0</v>
      </c>
      <c r="BS203" s="70">
        <f t="shared" si="843"/>
        <v>0</v>
      </c>
      <c r="BT203" s="70">
        <f t="shared" si="844"/>
        <v>0</v>
      </c>
      <c r="BU203" s="70">
        <f t="shared" si="845"/>
        <v>0</v>
      </c>
      <c r="BV203" s="70">
        <f t="shared" si="846"/>
        <v>0</v>
      </c>
      <c r="BW203" s="70">
        <f t="shared" si="847"/>
        <v>0</v>
      </c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131"/>
      <c r="B204" s="73"/>
      <c r="C204" s="57" t="s">
        <v>389</v>
      </c>
      <c r="D204" s="112" t="s">
        <v>484</v>
      </c>
      <c r="E204" s="59">
        <v>0</v>
      </c>
      <c r="F204" s="60"/>
      <c r="G204" s="60">
        <f t="shared" si="818"/>
        <v>0</v>
      </c>
      <c r="H204" s="60">
        <v>40000</v>
      </c>
      <c r="I204" s="61">
        <f t="shared" si="578"/>
        <v>0</v>
      </c>
      <c r="J204" s="61">
        <f t="shared" si="579"/>
        <v>0</v>
      </c>
      <c r="K204" s="70"/>
      <c r="L204" s="70"/>
      <c r="M204" s="70"/>
      <c r="N204" s="70"/>
      <c r="O204" s="66">
        <f t="shared" ref="O204:Q204" si="893">AA204+AD204+AG204+AJ204+AM204+AP204+AS204+AV204+AY204+BB204+BE204+BH204</f>
        <v>0</v>
      </c>
      <c r="P204" s="66">
        <f t="shared" si="893"/>
        <v>0</v>
      </c>
      <c r="Q204" s="66">
        <f t="shared" si="893"/>
        <v>0</v>
      </c>
      <c r="R204" s="67">
        <f t="shared" ref="R204:T204" si="894">IF(BK204=0,SUM(AA204+AD204+AG204+AJ204+AM204+AP204+AS204+AV204+AY204+BB204+BE204+BH204),BK204)</f>
        <v>0</v>
      </c>
      <c r="S204" s="67">
        <f t="shared" si="894"/>
        <v>0</v>
      </c>
      <c r="T204" s="67">
        <f t="shared" si="894"/>
        <v>0</v>
      </c>
      <c r="U204" s="66">
        <f t="shared" si="821"/>
        <v>0</v>
      </c>
      <c r="V204" s="66">
        <f t="shared" si="822"/>
        <v>0</v>
      </c>
      <c r="W204" s="66">
        <f t="shared" si="823"/>
        <v>0</v>
      </c>
      <c r="X204" s="69">
        <f t="shared" ref="X204:Y204" si="895">IF(O204&gt;0,O204/K204,0)</f>
        <v>0</v>
      </c>
      <c r="Y204" s="69">
        <f t="shared" si="895"/>
        <v>0</v>
      </c>
      <c r="Z204" s="69">
        <f t="shared" si="5"/>
        <v>0</v>
      </c>
      <c r="AA204" s="70"/>
      <c r="AB204" s="70"/>
      <c r="AC204" s="70"/>
      <c r="AD204" s="70"/>
      <c r="AE204" s="71"/>
      <c r="AF204" s="71"/>
      <c r="AG204" s="71"/>
      <c r="AH204" s="71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>
        <f t="shared" si="838"/>
        <v>0</v>
      </c>
      <c r="BO204" s="65">
        <f t="shared" si="839"/>
        <v>0</v>
      </c>
      <c r="BP204" s="70">
        <f t="shared" si="840"/>
        <v>0</v>
      </c>
      <c r="BQ204" s="70">
        <f t="shared" si="841"/>
        <v>0</v>
      </c>
      <c r="BR204" s="70">
        <f t="shared" si="842"/>
        <v>0</v>
      </c>
      <c r="BS204" s="70">
        <f t="shared" si="843"/>
        <v>0</v>
      </c>
      <c r="BT204" s="70">
        <f t="shared" si="844"/>
        <v>0</v>
      </c>
      <c r="BU204" s="70">
        <f t="shared" si="845"/>
        <v>0</v>
      </c>
      <c r="BV204" s="70">
        <f t="shared" si="846"/>
        <v>0</v>
      </c>
      <c r="BW204" s="70">
        <f t="shared" si="847"/>
        <v>0</v>
      </c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104" t="s">
        <v>485</v>
      </c>
      <c r="B205" s="105" t="s">
        <v>486</v>
      </c>
      <c r="C205" s="57" t="s">
        <v>219</v>
      </c>
      <c r="D205" s="206" t="s">
        <v>487</v>
      </c>
      <c r="E205" s="59">
        <v>80000</v>
      </c>
      <c r="F205" s="118"/>
      <c r="G205" s="60">
        <f t="shared" si="818"/>
        <v>80000</v>
      </c>
      <c r="H205" s="60"/>
      <c r="I205" s="61">
        <f t="shared" si="578"/>
        <v>0</v>
      </c>
      <c r="J205" s="61">
        <f t="shared" si="579"/>
        <v>0</v>
      </c>
      <c r="K205" s="62"/>
      <c r="L205" s="70">
        <v>15884.02</v>
      </c>
      <c r="M205" s="70"/>
      <c r="N205" s="80">
        <v>25409.360000000001</v>
      </c>
      <c r="O205" s="66">
        <f t="shared" ref="O205:Q205" si="896">AA205+AD205+AG205+AJ205+AM205+AP205+AS205+AV205+AY205+BB205+BE205+BH205</f>
        <v>0</v>
      </c>
      <c r="P205" s="66">
        <f t="shared" si="896"/>
        <v>15884.02</v>
      </c>
      <c r="Q205" s="66">
        <f t="shared" si="896"/>
        <v>3067.13</v>
      </c>
      <c r="R205" s="67">
        <f t="shared" ref="R205:T205" si="897">IF(BK205=0,SUM(AA205+AD205+AG205+AJ205+AM205+AP205+AS205+AV205+AY205+BB205+BE205+BH205),BK205)</f>
        <v>0</v>
      </c>
      <c r="S205" s="67">
        <f t="shared" si="897"/>
        <v>15884.02</v>
      </c>
      <c r="T205" s="67">
        <f t="shared" si="897"/>
        <v>3067.13</v>
      </c>
      <c r="U205" s="66">
        <f t="shared" si="821"/>
        <v>0</v>
      </c>
      <c r="V205" s="66">
        <f t="shared" si="822"/>
        <v>0</v>
      </c>
      <c r="W205" s="68">
        <f t="shared" si="823"/>
        <v>22342.23</v>
      </c>
      <c r="X205" s="69">
        <f t="shared" ref="X205:Y205" si="898">IF(O205&gt;0,O205/K205,0)</f>
        <v>0</v>
      </c>
      <c r="Y205" s="69">
        <f t="shared" si="898"/>
        <v>1</v>
      </c>
      <c r="Z205" s="69">
        <f t="shared" si="5"/>
        <v>0.12070866798691506</v>
      </c>
      <c r="AA205" s="70"/>
      <c r="AB205" s="62">
        <v>3176.17</v>
      </c>
      <c r="AC205" s="70"/>
      <c r="AD205" s="70"/>
      <c r="AE205" s="95">
        <v>3176.17</v>
      </c>
      <c r="AF205" s="71"/>
      <c r="AG205" s="71"/>
      <c r="AH205" s="62">
        <v>3176.17</v>
      </c>
      <c r="AI205" s="62"/>
      <c r="AJ205" s="70"/>
      <c r="AK205" s="62">
        <v>3176.17</v>
      </c>
      <c r="AL205" s="70"/>
      <c r="AM205" s="70"/>
      <c r="AN205" s="62">
        <v>3070.3</v>
      </c>
      <c r="AO205" s="70"/>
      <c r="AP205" s="70"/>
      <c r="AQ205" s="62">
        <v>109.04</v>
      </c>
      <c r="AR205" s="70">
        <f>3176.17+3067.13-5434.97+2258.8</f>
        <v>3067.13</v>
      </c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>
        <f t="shared" si="838"/>
        <v>0</v>
      </c>
      <c r="BO205" s="65">
        <f t="shared" si="839"/>
        <v>3067.13</v>
      </c>
      <c r="BP205" s="70">
        <f t="shared" si="840"/>
        <v>3067.13</v>
      </c>
      <c r="BQ205" s="70">
        <f t="shared" si="841"/>
        <v>0</v>
      </c>
      <c r="BR205" s="70">
        <f t="shared" si="842"/>
        <v>22342.23</v>
      </c>
      <c r="BS205" s="70">
        <f t="shared" si="843"/>
        <v>22342.23</v>
      </c>
      <c r="BT205" s="70">
        <f t="shared" si="844"/>
        <v>0</v>
      </c>
      <c r="BU205" s="70">
        <f t="shared" si="845"/>
        <v>3067.13</v>
      </c>
      <c r="BV205" s="70">
        <f t="shared" si="846"/>
        <v>22342.23</v>
      </c>
      <c r="BW205" s="70">
        <f t="shared" si="847"/>
        <v>3067.13</v>
      </c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107"/>
      <c r="B206" s="108" t="s">
        <v>488</v>
      </c>
      <c r="C206" s="57" t="s">
        <v>233</v>
      </c>
      <c r="D206" s="58" t="s">
        <v>489</v>
      </c>
      <c r="E206" s="59">
        <v>0</v>
      </c>
      <c r="F206" s="60"/>
      <c r="G206" s="60">
        <f t="shared" si="818"/>
        <v>0</v>
      </c>
      <c r="H206" s="60"/>
      <c r="I206" s="61">
        <f t="shared" si="578"/>
        <v>0</v>
      </c>
      <c r="J206" s="61">
        <f t="shared" si="579"/>
        <v>0</v>
      </c>
      <c r="K206" s="70"/>
      <c r="L206" s="70">
        <v>80063.320000000007</v>
      </c>
      <c r="M206" s="70"/>
      <c r="N206" s="70"/>
      <c r="O206" s="66">
        <f t="shared" ref="O206:Q206" si="899">AA206+AD206+AG206+AJ206+AM206+AP206+AS206+AV206+AY206+BB206+BE206+BH206</f>
        <v>0</v>
      </c>
      <c r="P206" s="66">
        <f t="shared" si="899"/>
        <v>0</v>
      </c>
      <c r="Q206" s="66">
        <f t="shared" si="899"/>
        <v>0</v>
      </c>
      <c r="R206" s="67">
        <f t="shared" ref="R206:T206" si="900">IF(BK206=0,SUM(AA206+AD206+AG206+AJ206+AM206+AP206+AS206+AV206+AY206+BB206+BE206+BH206),BK206)</f>
        <v>0</v>
      </c>
      <c r="S206" s="67">
        <f t="shared" si="900"/>
        <v>0</v>
      </c>
      <c r="T206" s="67">
        <f t="shared" si="900"/>
        <v>0</v>
      </c>
      <c r="U206" s="66">
        <f t="shared" si="821"/>
        <v>0</v>
      </c>
      <c r="V206" s="66">
        <f t="shared" si="822"/>
        <v>80063.320000000007</v>
      </c>
      <c r="W206" s="66">
        <f t="shared" si="823"/>
        <v>0</v>
      </c>
      <c r="X206" s="69">
        <f t="shared" ref="X206:Y206" si="901">IF(O206&gt;0,O206/K206,0)</f>
        <v>0</v>
      </c>
      <c r="Y206" s="69">
        <f t="shared" si="901"/>
        <v>0</v>
      </c>
      <c r="Z206" s="69">
        <f t="shared" si="5"/>
        <v>0</v>
      </c>
      <c r="AA206" s="70"/>
      <c r="AB206" s="70"/>
      <c r="AC206" s="70"/>
      <c r="AD206" s="70"/>
      <c r="AE206" s="71"/>
      <c r="AF206" s="71"/>
      <c r="AG206" s="71"/>
      <c r="AH206" s="71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>
        <f t="shared" si="838"/>
        <v>0</v>
      </c>
      <c r="BO206" s="65">
        <f t="shared" si="839"/>
        <v>0</v>
      </c>
      <c r="BP206" s="70">
        <f t="shared" si="840"/>
        <v>0</v>
      </c>
      <c r="BQ206" s="70">
        <f t="shared" si="841"/>
        <v>0</v>
      </c>
      <c r="BR206" s="70">
        <f t="shared" si="842"/>
        <v>0</v>
      </c>
      <c r="BS206" s="70">
        <f t="shared" si="843"/>
        <v>0</v>
      </c>
      <c r="BT206" s="70">
        <f t="shared" si="844"/>
        <v>80063.320000000007</v>
      </c>
      <c r="BU206" s="70">
        <f t="shared" si="845"/>
        <v>0</v>
      </c>
      <c r="BV206" s="70">
        <f t="shared" si="846"/>
        <v>0</v>
      </c>
      <c r="BW206" s="70">
        <f t="shared" si="847"/>
        <v>80063.320000000007</v>
      </c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107"/>
      <c r="B207" s="105" t="s">
        <v>490</v>
      </c>
      <c r="C207" s="57" t="s">
        <v>233</v>
      </c>
      <c r="D207" s="58" t="s">
        <v>489</v>
      </c>
      <c r="E207" s="59"/>
      <c r="F207" s="60"/>
      <c r="G207" s="60">
        <f t="shared" si="818"/>
        <v>0</v>
      </c>
      <c r="H207" s="60"/>
      <c r="I207" s="61">
        <f t="shared" si="578"/>
        <v>0</v>
      </c>
      <c r="J207" s="61">
        <f t="shared" si="579"/>
        <v>0</v>
      </c>
      <c r="K207" s="70"/>
      <c r="L207" s="70">
        <v>8256.6</v>
      </c>
      <c r="M207" s="70"/>
      <c r="N207" s="70"/>
      <c r="O207" s="66">
        <f t="shared" ref="O207:Q207" si="902">AA207+AD207+AG207+AJ207+AM207+AP207+AS207+AV207+AY207+BB207+BE207+BH207</f>
        <v>0</v>
      </c>
      <c r="P207" s="66">
        <f t="shared" si="902"/>
        <v>0</v>
      </c>
      <c r="Q207" s="66">
        <f t="shared" si="902"/>
        <v>0</v>
      </c>
      <c r="R207" s="67">
        <f t="shared" ref="R207:T207" si="903">IF(BK207=0,SUM(AA207+AD207+AG207+AJ207+AM207+AP207+AS207+AV207+AY207+BB207+BE207+BH207),BK207)</f>
        <v>0</v>
      </c>
      <c r="S207" s="67">
        <f t="shared" si="903"/>
        <v>0</v>
      </c>
      <c r="T207" s="67">
        <f t="shared" si="903"/>
        <v>0</v>
      </c>
      <c r="U207" s="66">
        <f t="shared" si="821"/>
        <v>0</v>
      </c>
      <c r="V207" s="66">
        <f t="shared" si="822"/>
        <v>8256.6</v>
      </c>
      <c r="W207" s="66">
        <f t="shared" si="823"/>
        <v>0</v>
      </c>
      <c r="X207" s="69">
        <f t="shared" ref="X207:Y207" si="904">IF(O207&gt;0,O207/K207,0)</f>
        <v>0</v>
      </c>
      <c r="Y207" s="69">
        <f t="shared" si="904"/>
        <v>0</v>
      </c>
      <c r="Z207" s="69">
        <f t="shared" si="5"/>
        <v>0</v>
      </c>
      <c r="AA207" s="70"/>
      <c r="AB207" s="70"/>
      <c r="AC207" s="70"/>
      <c r="AD207" s="70"/>
      <c r="AE207" s="71"/>
      <c r="AF207" s="71"/>
      <c r="AG207" s="71"/>
      <c r="AH207" s="71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>
        <f t="shared" si="838"/>
        <v>0</v>
      </c>
      <c r="BO207" s="65">
        <f t="shared" si="839"/>
        <v>0</v>
      </c>
      <c r="BP207" s="70">
        <f t="shared" si="840"/>
        <v>0</v>
      </c>
      <c r="BQ207" s="70">
        <f t="shared" si="841"/>
        <v>0</v>
      </c>
      <c r="BR207" s="70">
        <f t="shared" si="842"/>
        <v>0</v>
      </c>
      <c r="BS207" s="70">
        <f t="shared" si="843"/>
        <v>0</v>
      </c>
      <c r="BT207" s="70">
        <f t="shared" si="844"/>
        <v>8256.6</v>
      </c>
      <c r="BU207" s="70">
        <f t="shared" si="845"/>
        <v>0</v>
      </c>
      <c r="BV207" s="70">
        <f t="shared" si="846"/>
        <v>0</v>
      </c>
      <c r="BW207" s="70">
        <f t="shared" si="847"/>
        <v>8256.6</v>
      </c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81"/>
      <c r="B208" s="73"/>
      <c r="C208" s="57" t="s">
        <v>245</v>
      </c>
      <c r="D208" s="58" t="s">
        <v>491</v>
      </c>
      <c r="E208" s="59">
        <v>12000</v>
      </c>
      <c r="F208" s="60"/>
      <c r="G208" s="60">
        <f t="shared" si="818"/>
        <v>12000</v>
      </c>
      <c r="H208" s="60"/>
      <c r="I208" s="61">
        <f t="shared" si="578"/>
        <v>0</v>
      </c>
      <c r="J208" s="61">
        <f t="shared" si="579"/>
        <v>0</v>
      </c>
      <c r="K208" s="70"/>
      <c r="L208" s="70"/>
      <c r="M208" s="70"/>
      <c r="N208" s="70"/>
      <c r="O208" s="66">
        <f t="shared" ref="O208:Q208" si="905">AA208+AD208+AG208+AJ208+AM208+AP208+AS208+AV208+AY208+BB208+BE208+BH208</f>
        <v>0</v>
      </c>
      <c r="P208" s="66">
        <f t="shared" si="905"/>
        <v>0</v>
      </c>
      <c r="Q208" s="66">
        <f t="shared" si="905"/>
        <v>0</v>
      </c>
      <c r="R208" s="67">
        <f t="shared" ref="R208:T208" si="906">IF(BK208=0,SUM(AA208+AD208+AG208+AJ208+AM208+AP208+AS208+AV208+AY208+BB208+BE208+BH208),BK208)</f>
        <v>0</v>
      </c>
      <c r="S208" s="67">
        <f t="shared" si="906"/>
        <v>0</v>
      </c>
      <c r="T208" s="67">
        <f t="shared" si="906"/>
        <v>0</v>
      </c>
      <c r="U208" s="66">
        <f t="shared" si="821"/>
        <v>0</v>
      </c>
      <c r="V208" s="66">
        <f t="shared" si="822"/>
        <v>0</v>
      </c>
      <c r="W208" s="66">
        <f t="shared" si="823"/>
        <v>0</v>
      </c>
      <c r="X208" s="69">
        <f t="shared" ref="X208:Y208" si="907">IF(O208&gt;0,O208/K208,0)</f>
        <v>0</v>
      </c>
      <c r="Y208" s="69">
        <f t="shared" si="907"/>
        <v>0</v>
      </c>
      <c r="Z208" s="69">
        <f t="shared" si="5"/>
        <v>0</v>
      </c>
      <c r="AA208" s="70"/>
      <c r="AB208" s="70"/>
      <c r="AC208" s="70"/>
      <c r="AD208" s="70"/>
      <c r="AE208" s="71"/>
      <c r="AF208" s="71"/>
      <c r="AG208" s="71"/>
      <c r="AH208" s="71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>
        <f t="shared" si="838"/>
        <v>0</v>
      </c>
      <c r="BO208" s="65">
        <f t="shared" si="839"/>
        <v>0</v>
      </c>
      <c r="BP208" s="70">
        <f t="shared" si="840"/>
        <v>0</v>
      </c>
      <c r="BQ208" s="70">
        <f t="shared" si="841"/>
        <v>0</v>
      </c>
      <c r="BR208" s="70">
        <f t="shared" si="842"/>
        <v>0</v>
      </c>
      <c r="BS208" s="70">
        <f t="shared" si="843"/>
        <v>0</v>
      </c>
      <c r="BT208" s="70">
        <f t="shared" si="844"/>
        <v>0</v>
      </c>
      <c r="BU208" s="70">
        <f t="shared" si="845"/>
        <v>0</v>
      </c>
      <c r="BV208" s="70">
        <f t="shared" si="846"/>
        <v>0</v>
      </c>
      <c r="BW208" s="70">
        <f t="shared" si="847"/>
        <v>0</v>
      </c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72"/>
      <c r="B209" s="73"/>
      <c r="C209" s="57" t="s">
        <v>338</v>
      </c>
      <c r="D209" s="58" t="s">
        <v>492</v>
      </c>
      <c r="E209" s="59">
        <v>17600</v>
      </c>
      <c r="F209" s="60"/>
      <c r="G209" s="60">
        <f t="shared" si="818"/>
        <v>17600</v>
      </c>
      <c r="H209" s="60"/>
      <c r="I209" s="61">
        <f t="shared" si="578"/>
        <v>0</v>
      </c>
      <c r="J209" s="61">
        <f t="shared" si="579"/>
        <v>0</v>
      </c>
      <c r="K209" s="70"/>
      <c r="L209" s="70"/>
      <c r="M209" s="70"/>
      <c r="N209" s="70"/>
      <c r="O209" s="66">
        <f t="shared" ref="O209:Q209" si="908">AA209+AD209+AG209+AJ209+AM209+AP209+AS209+AV209+AY209+BB209+BE209+BH209</f>
        <v>0</v>
      </c>
      <c r="P209" s="66">
        <f t="shared" si="908"/>
        <v>0</v>
      </c>
      <c r="Q209" s="66">
        <f t="shared" si="908"/>
        <v>0</v>
      </c>
      <c r="R209" s="67">
        <f t="shared" ref="R209:T209" si="909">IF(BK209=0,SUM(AA209+AD209+AG209+AJ209+AM209+AP209+AS209+AV209+AY209+BB209+BE209+BH209),BK209)</f>
        <v>0</v>
      </c>
      <c r="S209" s="67">
        <f t="shared" si="909"/>
        <v>0</v>
      </c>
      <c r="T209" s="67">
        <f t="shared" si="909"/>
        <v>0</v>
      </c>
      <c r="U209" s="66">
        <f t="shared" si="821"/>
        <v>0</v>
      </c>
      <c r="V209" s="66">
        <f t="shared" si="822"/>
        <v>0</v>
      </c>
      <c r="W209" s="66">
        <f t="shared" si="823"/>
        <v>0</v>
      </c>
      <c r="X209" s="69">
        <f t="shared" ref="X209:Y209" si="910">IF(O209&gt;0,O209/K209,0)</f>
        <v>0</v>
      </c>
      <c r="Y209" s="69">
        <f t="shared" si="910"/>
        <v>0</v>
      </c>
      <c r="Z209" s="69">
        <f t="shared" si="5"/>
        <v>0</v>
      </c>
      <c r="AA209" s="70"/>
      <c r="AB209" s="70"/>
      <c r="AC209" s="70"/>
      <c r="AD209" s="70"/>
      <c r="AE209" s="71"/>
      <c r="AF209" s="71"/>
      <c r="AG209" s="71"/>
      <c r="AH209" s="71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>
        <f t="shared" si="838"/>
        <v>0</v>
      </c>
      <c r="BO209" s="65">
        <f t="shared" si="839"/>
        <v>0</v>
      </c>
      <c r="BP209" s="70">
        <f t="shared" si="840"/>
        <v>0</v>
      </c>
      <c r="BQ209" s="70">
        <f t="shared" si="841"/>
        <v>0</v>
      </c>
      <c r="BR209" s="70">
        <f t="shared" si="842"/>
        <v>0</v>
      </c>
      <c r="BS209" s="70">
        <f t="shared" si="843"/>
        <v>0</v>
      </c>
      <c r="BT209" s="70">
        <f t="shared" si="844"/>
        <v>0</v>
      </c>
      <c r="BU209" s="70">
        <f t="shared" si="845"/>
        <v>0</v>
      </c>
      <c r="BV209" s="70">
        <f t="shared" si="846"/>
        <v>0</v>
      </c>
      <c r="BW209" s="70">
        <f t="shared" si="847"/>
        <v>0</v>
      </c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72"/>
      <c r="B210" s="73"/>
      <c r="C210" s="57" t="s">
        <v>279</v>
      </c>
      <c r="D210" s="58" t="s">
        <v>280</v>
      </c>
      <c r="E210" s="59">
        <v>0</v>
      </c>
      <c r="F210" s="60"/>
      <c r="G210" s="60">
        <f t="shared" si="818"/>
        <v>0</v>
      </c>
      <c r="H210" s="60"/>
      <c r="I210" s="61">
        <f t="shared" si="578"/>
        <v>0</v>
      </c>
      <c r="J210" s="61">
        <f t="shared" si="579"/>
        <v>0</v>
      </c>
      <c r="K210" s="70"/>
      <c r="L210" s="70"/>
      <c r="M210" s="70"/>
      <c r="N210" s="70"/>
      <c r="O210" s="66">
        <f t="shared" ref="O210:Q210" si="911">AA210+AD210+AG210+AJ210+AM210+AP210+AS210+AV210+AY210+BB210+BE210+BH210</f>
        <v>0</v>
      </c>
      <c r="P210" s="66">
        <f t="shared" si="911"/>
        <v>0</v>
      </c>
      <c r="Q210" s="66">
        <f t="shared" si="911"/>
        <v>0</v>
      </c>
      <c r="R210" s="67">
        <f t="shared" ref="R210:T210" si="912">IF(BK210=0,SUM(AA210+AD210+AG210+AJ210+AM210+AP210+AS210+AV210+AY210+BB210+BE210+BH210),BK210)</f>
        <v>0</v>
      </c>
      <c r="S210" s="67">
        <f t="shared" si="912"/>
        <v>0</v>
      </c>
      <c r="T210" s="67">
        <f t="shared" si="912"/>
        <v>0</v>
      </c>
      <c r="U210" s="66">
        <f t="shared" si="821"/>
        <v>0</v>
      </c>
      <c r="V210" s="66">
        <f t="shared" si="822"/>
        <v>0</v>
      </c>
      <c r="W210" s="66">
        <f t="shared" si="823"/>
        <v>0</v>
      </c>
      <c r="X210" s="69">
        <f t="shared" ref="X210:Y210" si="913">IF(O210&gt;0,O210/K210,0)</f>
        <v>0</v>
      </c>
      <c r="Y210" s="69">
        <f t="shared" si="913"/>
        <v>0</v>
      </c>
      <c r="Z210" s="69">
        <f t="shared" si="5"/>
        <v>0</v>
      </c>
      <c r="AA210" s="70"/>
      <c r="AB210" s="70"/>
      <c r="AC210" s="70"/>
      <c r="AD210" s="70"/>
      <c r="AE210" s="71"/>
      <c r="AF210" s="71"/>
      <c r="AG210" s="71"/>
      <c r="AH210" s="71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>
        <f t="shared" si="838"/>
        <v>0</v>
      </c>
      <c r="BO210" s="65">
        <f t="shared" si="839"/>
        <v>0</v>
      </c>
      <c r="BP210" s="70">
        <f t="shared" si="840"/>
        <v>0</v>
      </c>
      <c r="BQ210" s="70">
        <f t="shared" si="841"/>
        <v>0</v>
      </c>
      <c r="BR210" s="70">
        <f t="shared" si="842"/>
        <v>0</v>
      </c>
      <c r="BS210" s="70">
        <f t="shared" si="843"/>
        <v>0</v>
      </c>
      <c r="BT210" s="70">
        <f t="shared" si="844"/>
        <v>0</v>
      </c>
      <c r="BU210" s="70">
        <f t="shared" si="845"/>
        <v>0</v>
      </c>
      <c r="BV210" s="70">
        <f t="shared" si="846"/>
        <v>0</v>
      </c>
      <c r="BW210" s="70">
        <f t="shared" si="847"/>
        <v>0</v>
      </c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72"/>
      <c r="B211" s="73"/>
      <c r="C211" s="57" t="s">
        <v>493</v>
      </c>
      <c r="D211" s="58" t="s">
        <v>494</v>
      </c>
      <c r="E211" s="59">
        <v>2000</v>
      </c>
      <c r="F211" s="60"/>
      <c r="G211" s="60">
        <f t="shared" si="818"/>
        <v>2000</v>
      </c>
      <c r="H211" s="60"/>
      <c r="I211" s="61">
        <f t="shared" si="578"/>
        <v>0</v>
      </c>
      <c r="J211" s="61">
        <f t="shared" si="579"/>
        <v>0</v>
      </c>
      <c r="K211" s="70"/>
      <c r="L211" s="70"/>
      <c r="M211" s="70"/>
      <c r="N211" s="70"/>
      <c r="O211" s="66">
        <f t="shared" ref="O211:Q211" si="914">AA211+AD211+AG211+AJ211+AM211+AP211+AS211+AV211+AY211+BB211+BE211+BH211</f>
        <v>0</v>
      </c>
      <c r="P211" s="66">
        <f t="shared" si="914"/>
        <v>0</v>
      </c>
      <c r="Q211" s="66">
        <f t="shared" si="914"/>
        <v>0</v>
      </c>
      <c r="R211" s="67">
        <f t="shared" ref="R211:T211" si="915">IF(BK211=0,SUM(AA211+AD211+AG211+AJ211+AM211+AP211+AS211+AV211+AY211+BB211+BE211+BH211),BK211)</f>
        <v>0</v>
      </c>
      <c r="S211" s="67">
        <f t="shared" si="915"/>
        <v>0</v>
      </c>
      <c r="T211" s="67">
        <f t="shared" si="915"/>
        <v>0</v>
      </c>
      <c r="U211" s="66">
        <f t="shared" si="821"/>
        <v>0</v>
      </c>
      <c r="V211" s="66">
        <f t="shared" si="822"/>
        <v>0</v>
      </c>
      <c r="W211" s="66">
        <f t="shared" si="823"/>
        <v>0</v>
      </c>
      <c r="X211" s="69">
        <f t="shared" ref="X211:Y211" si="916">IF(O211&gt;0,O211/K211,0)</f>
        <v>0</v>
      </c>
      <c r="Y211" s="69">
        <f t="shared" si="916"/>
        <v>0</v>
      </c>
      <c r="Z211" s="69">
        <f t="shared" si="5"/>
        <v>0</v>
      </c>
      <c r="AA211" s="70"/>
      <c r="AB211" s="70"/>
      <c r="AC211" s="70"/>
      <c r="AD211" s="70"/>
      <c r="AE211" s="71"/>
      <c r="AF211" s="71"/>
      <c r="AG211" s="71"/>
      <c r="AH211" s="71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>
        <f t="shared" si="838"/>
        <v>0</v>
      </c>
      <c r="BO211" s="65">
        <f t="shared" si="839"/>
        <v>0</v>
      </c>
      <c r="BP211" s="70">
        <f t="shared" si="840"/>
        <v>0</v>
      </c>
      <c r="BQ211" s="70">
        <f t="shared" si="841"/>
        <v>0</v>
      </c>
      <c r="BR211" s="70">
        <f t="shared" si="842"/>
        <v>0</v>
      </c>
      <c r="BS211" s="70">
        <f t="shared" si="843"/>
        <v>0</v>
      </c>
      <c r="BT211" s="70">
        <f t="shared" si="844"/>
        <v>0</v>
      </c>
      <c r="BU211" s="70">
        <f t="shared" si="845"/>
        <v>0</v>
      </c>
      <c r="BV211" s="70">
        <f t="shared" si="846"/>
        <v>0</v>
      </c>
      <c r="BW211" s="70">
        <f t="shared" si="847"/>
        <v>0</v>
      </c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55" t="s">
        <v>495</v>
      </c>
      <c r="B212" s="73"/>
      <c r="C212" s="57" t="s">
        <v>496</v>
      </c>
      <c r="D212" s="58" t="s">
        <v>497</v>
      </c>
      <c r="E212" s="59">
        <v>40000</v>
      </c>
      <c r="F212" s="60"/>
      <c r="G212" s="60">
        <f t="shared" si="818"/>
        <v>40000</v>
      </c>
      <c r="H212" s="60"/>
      <c r="I212" s="61">
        <f t="shared" si="578"/>
        <v>0.48449999999999999</v>
      </c>
      <c r="J212" s="61">
        <f t="shared" si="579"/>
        <v>0.399565</v>
      </c>
      <c r="K212" s="62">
        <f>10180+9200</f>
        <v>19380</v>
      </c>
      <c r="L212" s="70"/>
      <c r="M212" s="70"/>
      <c r="N212" s="70"/>
      <c r="O212" s="66">
        <f t="shared" ref="O212:Q212" si="917">AA212+AD212+AG212+AJ212+AM212+AP212+AS212+AV212+AY212+BB212+BE212+BH212</f>
        <v>15982.6</v>
      </c>
      <c r="P212" s="66">
        <f t="shared" si="917"/>
        <v>0</v>
      </c>
      <c r="Q212" s="66">
        <f t="shared" si="917"/>
        <v>0</v>
      </c>
      <c r="R212" s="67">
        <f t="shared" ref="R212:T212" si="918">IF(BK212=0,SUM(AA212+AD212+AG212+AJ212+AM212+AP212+AS212+AV212+AY212+BB212+BE212+BH212),BK212)</f>
        <v>15982.6</v>
      </c>
      <c r="S212" s="67">
        <f t="shared" si="918"/>
        <v>0</v>
      </c>
      <c r="T212" s="67">
        <f t="shared" si="918"/>
        <v>0</v>
      </c>
      <c r="U212" s="68">
        <f t="shared" si="821"/>
        <v>3397.3999999999996</v>
      </c>
      <c r="V212" s="66">
        <f t="shared" si="822"/>
        <v>0</v>
      </c>
      <c r="W212" s="66">
        <f t="shared" si="823"/>
        <v>0</v>
      </c>
      <c r="X212" s="69">
        <f t="shared" ref="X212:Y212" si="919">IF(O212&gt;0,O212/K212,0)</f>
        <v>0.82469556243550057</v>
      </c>
      <c r="Y212" s="69">
        <f t="shared" si="919"/>
        <v>0</v>
      </c>
      <c r="Z212" s="69">
        <f t="shared" si="5"/>
        <v>0</v>
      </c>
      <c r="AA212" s="70"/>
      <c r="AB212" s="70"/>
      <c r="AC212" s="70"/>
      <c r="AD212" s="70"/>
      <c r="AE212" s="71"/>
      <c r="AF212" s="71"/>
      <c r="AG212" s="71"/>
      <c r="AH212" s="71"/>
      <c r="AI212" s="70"/>
      <c r="AJ212" s="70"/>
      <c r="AK212" s="70"/>
      <c r="AL212" s="70"/>
      <c r="AM212" s="70"/>
      <c r="AN212" s="70"/>
      <c r="AO212" s="70"/>
      <c r="AP212" s="70">
        <f>5090+967.1+8653+1272.5</f>
        <v>15982.6</v>
      </c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>
        <f t="shared" si="838"/>
        <v>15982.6</v>
      </c>
      <c r="BO212" s="65">
        <f t="shared" si="839"/>
        <v>0</v>
      </c>
      <c r="BP212" s="70">
        <f t="shared" si="840"/>
        <v>15982.6</v>
      </c>
      <c r="BQ212" s="70">
        <f t="shared" si="841"/>
        <v>3397.3999999999996</v>
      </c>
      <c r="BR212" s="70">
        <f t="shared" si="842"/>
        <v>0</v>
      </c>
      <c r="BS212" s="70">
        <f t="shared" si="843"/>
        <v>3397.3999999999996</v>
      </c>
      <c r="BT212" s="70">
        <f t="shared" si="844"/>
        <v>0</v>
      </c>
      <c r="BU212" s="70">
        <f t="shared" si="845"/>
        <v>15982.6</v>
      </c>
      <c r="BV212" s="70">
        <f t="shared" si="846"/>
        <v>3397.3999999999996</v>
      </c>
      <c r="BW212" s="70">
        <f t="shared" si="847"/>
        <v>15982.6</v>
      </c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72"/>
      <c r="B213" s="73"/>
      <c r="C213" s="57" t="s">
        <v>382</v>
      </c>
      <c r="D213" s="58" t="s">
        <v>498</v>
      </c>
      <c r="E213" s="59"/>
      <c r="F213" s="60"/>
      <c r="G213" s="60">
        <f t="shared" si="818"/>
        <v>0</v>
      </c>
      <c r="H213" s="60"/>
      <c r="I213" s="61">
        <f t="shared" si="578"/>
        <v>0</v>
      </c>
      <c r="J213" s="61">
        <f t="shared" si="579"/>
        <v>0</v>
      </c>
      <c r="K213" s="70"/>
      <c r="L213" s="70"/>
      <c r="M213" s="70"/>
      <c r="N213" s="63"/>
      <c r="O213" s="66">
        <f t="shared" ref="O213:Q213" si="920">AA213+AD213+AG213+AJ213+AM213+AP213+AS213+AV213+AY213+BB213+BE213+BH213</f>
        <v>0</v>
      </c>
      <c r="P213" s="66">
        <f t="shared" si="920"/>
        <v>0</v>
      </c>
      <c r="Q213" s="66">
        <f t="shared" si="920"/>
        <v>0</v>
      </c>
      <c r="R213" s="67">
        <f t="shared" ref="R213:T213" si="921">IF(BK213=0,SUM(AA213+AD213+AG213+AJ213+AM213+AP213+AS213+AV213+AY213+BB213+BE213+BH213),BK213)</f>
        <v>0</v>
      </c>
      <c r="S213" s="67">
        <f t="shared" si="921"/>
        <v>0</v>
      </c>
      <c r="T213" s="67">
        <f t="shared" si="921"/>
        <v>0</v>
      </c>
      <c r="U213" s="66">
        <f t="shared" si="821"/>
        <v>0</v>
      </c>
      <c r="V213" s="66">
        <f t="shared" si="822"/>
        <v>0</v>
      </c>
      <c r="W213" s="66">
        <f t="shared" si="823"/>
        <v>0</v>
      </c>
      <c r="X213" s="69">
        <f t="shared" ref="X213:Y213" si="922">IF(O213&gt;0,O213/K213,0)</f>
        <v>0</v>
      </c>
      <c r="Y213" s="69">
        <f t="shared" si="922"/>
        <v>0</v>
      </c>
      <c r="Z213" s="69">
        <f t="shared" si="5"/>
        <v>0</v>
      </c>
      <c r="AA213" s="70"/>
      <c r="AB213" s="70"/>
      <c r="AC213" s="70"/>
      <c r="AD213" s="70"/>
      <c r="AE213" s="71"/>
      <c r="AF213" s="71"/>
      <c r="AG213" s="71"/>
      <c r="AH213" s="71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>
        <f t="shared" si="838"/>
        <v>0</v>
      </c>
      <c r="BO213" s="65">
        <f t="shared" si="839"/>
        <v>0</v>
      </c>
      <c r="BP213" s="70">
        <f t="shared" si="840"/>
        <v>0</v>
      </c>
      <c r="BQ213" s="70">
        <f t="shared" si="841"/>
        <v>0</v>
      </c>
      <c r="BR213" s="70">
        <f t="shared" si="842"/>
        <v>0</v>
      </c>
      <c r="BS213" s="70">
        <f t="shared" si="843"/>
        <v>0</v>
      </c>
      <c r="BT213" s="70">
        <f t="shared" si="844"/>
        <v>0</v>
      </c>
      <c r="BU213" s="70">
        <f t="shared" si="845"/>
        <v>0</v>
      </c>
      <c r="BV213" s="70">
        <f t="shared" si="846"/>
        <v>0</v>
      </c>
      <c r="BW213" s="70">
        <f t="shared" si="847"/>
        <v>0</v>
      </c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72"/>
      <c r="B214" s="73"/>
      <c r="C214" s="57" t="s">
        <v>391</v>
      </c>
      <c r="D214" s="58" t="s">
        <v>499</v>
      </c>
      <c r="E214" s="59"/>
      <c r="F214" s="60"/>
      <c r="G214" s="60">
        <f t="shared" si="818"/>
        <v>0</v>
      </c>
      <c r="H214" s="60">
        <v>10000</v>
      </c>
      <c r="I214" s="61">
        <f t="shared" si="578"/>
        <v>0</v>
      </c>
      <c r="J214" s="61">
        <f t="shared" si="579"/>
        <v>0</v>
      </c>
      <c r="K214" s="70"/>
      <c r="L214" s="70"/>
      <c r="M214" s="70"/>
      <c r="N214" s="63"/>
      <c r="O214" s="66">
        <f t="shared" ref="O214:Q214" si="923">AA214+AD214+AG214+AJ214+AM214+AP214+AS214+AV214+AY214+BB214+BE214+BH214</f>
        <v>0</v>
      </c>
      <c r="P214" s="66">
        <f t="shared" si="923"/>
        <v>0</v>
      </c>
      <c r="Q214" s="66">
        <f t="shared" si="923"/>
        <v>0</v>
      </c>
      <c r="R214" s="67">
        <f t="shared" ref="R214:T214" si="924">IF(BK214=0,SUM(AA214+AD214+AG214+AJ214+AM214+AP214+AS214+AV214+AY214+BB214+BE214+BH214),BK214)</f>
        <v>0</v>
      </c>
      <c r="S214" s="67">
        <f t="shared" si="924"/>
        <v>0</v>
      </c>
      <c r="T214" s="67">
        <f t="shared" si="924"/>
        <v>0</v>
      </c>
      <c r="U214" s="66">
        <f t="shared" si="821"/>
        <v>0</v>
      </c>
      <c r="V214" s="66">
        <f t="shared" si="822"/>
        <v>0</v>
      </c>
      <c r="W214" s="66">
        <f t="shared" si="823"/>
        <v>0</v>
      </c>
      <c r="X214" s="69">
        <f t="shared" ref="X214:Y214" si="925">IF(O214&gt;0,O214/K214,0)</f>
        <v>0</v>
      </c>
      <c r="Y214" s="69">
        <f t="shared" si="925"/>
        <v>0</v>
      </c>
      <c r="Z214" s="69">
        <f t="shared" si="5"/>
        <v>0</v>
      </c>
      <c r="AA214" s="70"/>
      <c r="AB214" s="70"/>
      <c r="AC214" s="70"/>
      <c r="AD214" s="70"/>
      <c r="AE214" s="71"/>
      <c r="AF214" s="71"/>
      <c r="AG214" s="71"/>
      <c r="AH214" s="71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>
        <f t="shared" si="838"/>
        <v>0</v>
      </c>
      <c r="BO214" s="65">
        <f t="shared" si="839"/>
        <v>0</v>
      </c>
      <c r="BP214" s="70">
        <f t="shared" si="840"/>
        <v>0</v>
      </c>
      <c r="BQ214" s="70">
        <f t="shared" si="841"/>
        <v>0</v>
      </c>
      <c r="BR214" s="70">
        <f t="shared" si="842"/>
        <v>0</v>
      </c>
      <c r="BS214" s="70">
        <f t="shared" si="843"/>
        <v>0</v>
      </c>
      <c r="BT214" s="70">
        <f t="shared" si="844"/>
        <v>0</v>
      </c>
      <c r="BU214" s="70">
        <f t="shared" si="845"/>
        <v>0</v>
      </c>
      <c r="BV214" s="70">
        <f t="shared" si="846"/>
        <v>0</v>
      </c>
      <c r="BW214" s="70">
        <f t="shared" si="847"/>
        <v>0</v>
      </c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72"/>
      <c r="B215" s="73"/>
      <c r="C215" s="57" t="s">
        <v>500</v>
      </c>
      <c r="D215" s="58" t="s">
        <v>501</v>
      </c>
      <c r="E215" s="59"/>
      <c r="F215" s="60"/>
      <c r="G215" s="60">
        <f t="shared" si="818"/>
        <v>0</v>
      </c>
      <c r="H215" s="60">
        <v>50000</v>
      </c>
      <c r="I215" s="61">
        <f t="shared" si="578"/>
        <v>0</v>
      </c>
      <c r="J215" s="61">
        <f t="shared" si="579"/>
        <v>0</v>
      </c>
      <c r="K215" s="70"/>
      <c r="L215" s="70"/>
      <c r="M215" s="70"/>
      <c r="N215" s="63"/>
      <c r="O215" s="66">
        <f t="shared" ref="O215:Q215" si="926">AA215+AD215+AG215+AJ215+AM215+AP215+AS215+AV215+AY215+BB215+BE215+BH215</f>
        <v>0</v>
      </c>
      <c r="P215" s="66">
        <f t="shared" si="926"/>
        <v>0</v>
      </c>
      <c r="Q215" s="66">
        <f t="shared" si="926"/>
        <v>0</v>
      </c>
      <c r="R215" s="67">
        <f t="shared" ref="R215:T215" si="927">IF(BK215=0,SUM(AA215+AD215+AG215+AJ215+AM215+AP215+AS215+AV215+AY215+BB215+BE215+BH215),BK215)</f>
        <v>0</v>
      </c>
      <c r="S215" s="67">
        <f t="shared" si="927"/>
        <v>0</v>
      </c>
      <c r="T215" s="67">
        <f t="shared" si="927"/>
        <v>0</v>
      </c>
      <c r="U215" s="66">
        <f t="shared" si="821"/>
        <v>0</v>
      </c>
      <c r="V215" s="66">
        <f t="shared" si="822"/>
        <v>0</v>
      </c>
      <c r="W215" s="66">
        <f t="shared" si="823"/>
        <v>0</v>
      </c>
      <c r="X215" s="69">
        <f t="shared" ref="X215:Y215" si="928">IF(O215&gt;0,O215/K215,0)</f>
        <v>0</v>
      </c>
      <c r="Y215" s="69">
        <f t="shared" si="928"/>
        <v>0</v>
      </c>
      <c r="Z215" s="69">
        <f t="shared" si="5"/>
        <v>0</v>
      </c>
      <c r="AA215" s="70"/>
      <c r="AB215" s="70"/>
      <c r="AC215" s="70"/>
      <c r="AD215" s="70"/>
      <c r="AE215" s="71"/>
      <c r="AF215" s="71"/>
      <c r="AG215" s="71"/>
      <c r="AH215" s="71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>
        <f t="shared" si="838"/>
        <v>0</v>
      </c>
      <c r="BO215" s="65">
        <f t="shared" si="839"/>
        <v>0</v>
      </c>
      <c r="BP215" s="70">
        <f t="shared" si="840"/>
        <v>0</v>
      </c>
      <c r="BQ215" s="70">
        <f t="shared" si="841"/>
        <v>0</v>
      </c>
      <c r="BR215" s="70">
        <f t="shared" si="842"/>
        <v>0</v>
      </c>
      <c r="BS215" s="70">
        <f t="shared" si="843"/>
        <v>0</v>
      </c>
      <c r="BT215" s="70">
        <f t="shared" si="844"/>
        <v>0</v>
      </c>
      <c r="BU215" s="70">
        <f t="shared" si="845"/>
        <v>0</v>
      </c>
      <c r="BV215" s="70">
        <f t="shared" si="846"/>
        <v>0</v>
      </c>
      <c r="BW215" s="70">
        <f t="shared" si="847"/>
        <v>0</v>
      </c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207"/>
      <c r="B216" s="208"/>
      <c r="C216" s="57" t="s">
        <v>329</v>
      </c>
      <c r="D216" s="58" t="s">
        <v>502</v>
      </c>
      <c r="E216" s="209"/>
      <c r="F216" s="163"/>
      <c r="G216" s="60">
        <f t="shared" si="818"/>
        <v>0</v>
      </c>
      <c r="H216" s="60">
        <v>50000</v>
      </c>
      <c r="I216" s="61">
        <f t="shared" si="578"/>
        <v>0</v>
      </c>
      <c r="J216" s="61">
        <f t="shared" si="579"/>
        <v>0</v>
      </c>
      <c r="K216" s="155"/>
      <c r="L216" s="71"/>
      <c r="M216" s="71"/>
      <c r="N216" s="210"/>
      <c r="O216" s="66">
        <f t="shared" ref="O216:Q216" si="929">AA216+AD216+AG216+AJ216+AM216+AP216+AS216+AV216+AY216+BB216+BE216+BH216</f>
        <v>0</v>
      </c>
      <c r="P216" s="66">
        <f t="shared" si="929"/>
        <v>0</v>
      </c>
      <c r="Q216" s="66">
        <f t="shared" si="929"/>
        <v>0</v>
      </c>
      <c r="R216" s="67">
        <f t="shared" ref="R216:T216" si="930">IF(BK216=0,SUM(AA216+AD216+AG216+AJ216+AM216+AP216+AS216+AV216+AY216+BB216+BE216+BH216),BK216)</f>
        <v>0</v>
      </c>
      <c r="S216" s="67">
        <f t="shared" si="930"/>
        <v>0</v>
      </c>
      <c r="T216" s="67">
        <f t="shared" si="930"/>
        <v>0</v>
      </c>
      <c r="U216" s="66">
        <f t="shared" si="821"/>
        <v>0</v>
      </c>
      <c r="V216" s="66">
        <f t="shared" si="822"/>
        <v>0</v>
      </c>
      <c r="W216" s="66">
        <f t="shared" si="823"/>
        <v>0</v>
      </c>
      <c r="X216" s="69">
        <f t="shared" ref="X216:Y216" si="931">IF(O216&gt;0,O216/K216,0)</f>
        <v>0</v>
      </c>
      <c r="Y216" s="69">
        <f t="shared" si="931"/>
        <v>0</v>
      </c>
      <c r="Z216" s="69">
        <f t="shared" si="5"/>
        <v>0</v>
      </c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0"/>
      <c r="BN216" s="70">
        <f t="shared" si="838"/>
        <v>0</v>
      </c>
      <c r="BO216" s="65">
        <f t="shared" si="839"/>
        <v>0</v>
      </c>
      <c r="BP216" s="70">
        <f t="shared" si="840"/>
        <v>0</v>
      </c>
      <c r="BQ216" s="70">
        <f t="shared" si="841"/>
        <v>0</v>
      </c>
      <c r="BR216" s="70">
        <f t="shared" si="842"/>
        <v>0</v>
      </c>
      <c r="BS216" s="70">
        <f t="shared" si="843"/>
        <v>0</v>
      </c>
      <c r="BT216" s="70">
        <f t="shared" si="844"/>
        <v>0</v>
      </c>
      <c r="BU216" s="70">
        <f t="shared" si="845"/>
        <v>0</v>
      </c>
      <c r="BV216" s="70">
        <f t="shared" si="846"/>
        <v>0</v>
      </c>
      <c r="BW216" s="70">
        <f t="shared" si="847"/>
        <v>0</v>
      </c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211"/>
      <c r="B217" s="143"/>
      <c r="C217" s="144"/>
      <c r="D217" s="145" t="s">
        <v>503</v>
      </c>
      <c r="E217" s="146">
        <f t="shared" ref="E217:H217" si="932">SUM(E218:E221)</f>
        <v>46288.65</v>
      </c>
      <c r="F217" s="147">
        <f t="shared" si="932"/>
        <v>0</v>
      </c>
      <c r="G217" s="147">
        <f t="shared" si="932"/>
        <v>46288.65</v>
      </c>
      <c r="H217" s="147">
        <f t="shared" si="932"/>
        <v>0</v>
      </c>
      <c r="I217" s="148">
        <f t="shared" si="578"/>
        <v>0.99376413008372455</v>
      </c>
      <c r="J217" s="148">
        <f t="shared" si="579"/>
        <v>0.18795104199409574</v>
      </c>
      <c r="K217" s="147">
        <f t="shared" ref="K217:Q217" si="933">SUM(K218:K221)</f>
        <v>46000</v>
      </c>
      <c r="L217" s="147">
        <f t="shared" si="933"/>
        <v>0</v>
      </c>
      <c r="M217" s="149">
        <f t="shared" si="933"/>
        <v>0</v>
      </c>
      <c r="N217" s="147">
        <f t="shared" si="933"/>
        <v>0</v>
      </c>
      <c r="O217" s="147">
        <f t="shared" si="933"/>
        <v>8700</v>
      </c>
      <c r="P217" s="147">
        <f t="shared" si="933"/>
        <v>0</v>
      </c>
      <c r="Q217" s="147">
        <f t="shared" si="933"/>
        <v>0</v>
      </c>
      <c r="R217" s="45">
        <f t="shared" ref="R217:T217" si="934">IF(BK217=0,SUM(AA217+AD217+AG217+AJ217+AM217+AP217+AS217+AV217+AY217+BB217+BE217+BH217),BK217)</f>
        <v>8700</v>
      </c>
      <c r="S217" s="45">
        <f t="shared" si="934"/>
        <v>0</v>
      </c>
      <c r="T217" s="45">
        <f t="shared" si="934"/>
        <v>0</v>
      </c>
      <c r="U217" s="147">
        <f t="shared" ref="U217:W217" si="935">SUM(U218:U221)</f>
        <v>37300</v>
      </c>
      <c r="V217" s="147">
        <f t="shared" si="935"/>
        <v>0</v>
      </c>
      <c r="W217" s="147">
        <f t="shared" si="935"/>
        <v>0</v>
      </c>
      <c r="X217" s="150">
        <f t="shared" ref="X217:Y217" si="936">IF(O217&gt;0,O217/K217,0)</f>
        <v>0.18913043478260869</v>
      </c>
      <c r="Y217" s="150">
        <f t="shared" si="936"/>
        <v>0</v>
      </c>
      <c r="Z217" s="150">
        <f t="shared" si="5"/>
        <v>0</v>
      </c>
      <c r="AA217" s="147">
        <f t="shared" ref="AA217:BW217" si="937">SUM(AA218:AA221)</f>
        <v>0</v>
      </c>
      <c r="AB217" s="147">
        <f t="shared" si="937"/>
        <v>0</v>
      </c>
      <c r="AC217" s="147">
        <f t="shared" si="937"/>
        <v>0</v>
      </c>
      <c r="AD217" s="147">
        <f t="shared" si="937"/>
        <v>0</v>
      </c>
      <c r="AE217" s="147">
        <f t="shared" si="937"/>
        <v>0</v>
      </c>
      <c r="AF217" s="147">
        <f t="shared" si="937"/>
        <v>0</v>
      </c>
      <c r="AG217" s="147">
        <f t="shared" si="937"/>
        <v>0</v>
      </c>
      <c r="AH217" s="147">
        <f t="shared" si="937"/>
        <v>0</v>
      </c>
      <c r="AI217" s="147">
        <f t="shared" si="937"/>
        <v>0</v>
      </c>
      <c r="AJ217" s="147">
        <f t="shared" si="937"/>
        <v>0</v>
      </c>
      <c r="AK217" s="147">
        <f t="shared" si="937"/>
        <v>0</v>
      </c>
      <c r="AL217" s="147">
        <f t="shared" si="937"/>
        <v>0</v>
      </c>
      <c r="AM217" s="147">
        <f t="shared" si="937"/>
        <v>4200</v>
      </c>
      <c r="AN217" s="147">
        <f t="shared" si="937"/>
        <v>0</v>
      </c>
      <c r="AO217" s="147">
        <f t="shared" si="937"/>
        <v>0</v>
      </c>
      <c r="AP217" s="147">
        <f t="shared" si="937"/>
        <v>4500</v>
      </c>
      <c r="AQ217" s="147">
        <f t="shared" si="937"/>
        <v>0</v>
      </c>
      <c r="AR217" s="147">
        <f t="shared" si="937"/>
        <v>0</v>
      </c>
      <c r="AS217" s="147">
        <f t="shared" si="937"/>
        <v>0</v>
      </c>
      <c r="AT217" s="147">
        <f t="shared" si="937"/>
        <v>0</v>
      </c>
      <c r="AU217" s="147">
        <f t="shared" si="937"/>
        <v>0</v>
      </c>
      <c r="AV217" s="147">
        <f t="shared" si="937"/>
        <v>0</v>
      </c>
      <c r="AW217" s="147">
        <f t="shared" si="937"/>
        <v>0</v>
      </c>
      <c r="AX217" s="147">
        <f t="shared" si="937"/>
        <v>0</v>
      </c>
      <c r="AY217" s="147">
        <f t="shared" si="937"/>
        <v>0</v>
      </c>
      <c r="AZ217" s="147">
        <f t="shared" si="937"/>
        <v>0</v>
      </c>
      <c r="BA217" s="147">
        <f t="shared" si="937"/>
        <v>0</v>
      </c>
      <c r="BB217" s="147">
        <f t="shared" si="937"/>
        <v>0</v>
      </c>
      <c r="BC217" s="147">
        <f t="shared" si="937"/>
        <v>0</v>
      </c>
      <c r="BD217" s="147">
        <f t="shared" si="937"/>
        <v>0</v>
      </c>
      <c r="BE217" s="147">
        <f t="shared" si="937"/>
        <v>0</v>
      </c>
      <c r="BF217" s="147">
        <f t="shared" si="937"/>
        <v>0</v>
      </c>
      <c r="BG217" s="147">
        <f t="shared" si="937"/>
        <v>0</v>
      </c>
      <c r="BH217" s="147">
        <f t="shared" si="937"/>
        <v>0</v>
      </c>
      <c r="BI217" s="147">
        <f t="shared" si="937"/>
        <v>0</v>
      </c>
      <c r="BJ217" s="147">
        <f t="shared" si="937"/>
        <v>0</v>
      </c>
      <c r="BK217" s="147">
        <f t="shared" si="937"/>
        <v>0</v>
      </c>
      <c r="BL217" s="147">
        <f t="shared" si="937"/>
        <v>0</v>
      </c>
      <c r="BM217" s="147">
        <f t="shared" si="937"/>
        <v>0</v>
      </c>
      <c r="BN217" s="147">
        <f t="shared" si="937"/>
        <v>8700</v>
      </c>
      <c r="BO217" s="147">
        <f t="shared" si="937"/>
        <v>0</v>
      </c>
      <c r="BP217" s="147">
        <f t="shared" si="937"/>
        <v>8700</v>
      </c>
      <c r="BQ217" s="147">
        <f t="shared" si="937"/>
        <v>37300</v>
      </c>
      <c r="BR217" s="147">
        <f t="shared" si="937"/>
        <v>0</v>
      </c>
      <c r="BS217" s="147">
        <f t="shared" si="937"/>
        <v>37300</v>
      </c>
      <c r="BT217" s="147">
        <f t="shared" si="937"/>
        <v>0</v>
      </c>
      <c r="BU217" s="147">
        <f t="shared" si="937"/>
        <v>8700</v>
      </c>
      <c r="BV217" s="147">
        <f t="shared" si="937"/>
        <v>37300</v>
      </c>
      <c r="BW217" s="147">
        <f t="shared" si="937"/>
        <v>8700</v>
      </c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>
      <c r="A218" s="72"/>
      <c r="B218" s="73"/>
      <c r="C218" s="57" t="s">
        <v>117</v>
      </c>
      <c r="D218" s="58" t="s">
        <v>504</v>
      </c>
      <c r="E218" s="59">
        <v>2288.65</v>
      </c>
      <c r="F218" s="60"/>
      <c r="G218" s="60">
        <f t="shared" ref="G218:G221" si="938">E218-F218</f>
        <v>2288.65</v>
      </c>
      <c r="H218" s="60"/>
      <c r="I218" s="61">
        <f t="shared" si="578"/>
        <v>0</v>
      </c>
      <c r="J218" s="61">
        <f t="shared" si="579"/>
        <v>0</v>
      </c>
      <c r="K218" s="187"/>
      <c r="L218" s="63"/>
      <c r="M218" s="65"/>
      <c r="N218" s="65"/>
      <c r="O218" s="66">
        <f t="shared" ref="O218:Q218" si="939">AA218+AD218+AG218+AJ218+AM218+AP218+AS218+AV218+AY218+BB218+BE218+BH218</f>
        <v>0</v>
      </c>
      <c r="P218" s="66">
        <f t="shared" si="939"/>
        <v>0</v>
      </c>
      <c r="Q218" s="66">
        <f t="shared" si="939"/>
        <v>0</v>
      </c>
      <c r="R218" s="67">
        <f t="shared" ref="R218:T218" si="940">IF(BK218=0,SUM(AA218+AD218+AG218+AJ218+AM218+AP218+AS218+AV218+AY218+BB218+BE218+BH218),BK218)</f>
        <v>0</v>
      </c>
      <c r="S218" s="67">
        <f t="shared" si="940"/>
        <v>0</v>
      </c>
      <c r="T218" s="67">
        <f t="shared" si="940"/>
        <v>0</v>
      </c>
      <c r="U218" s="66">
        <f t="shared" ref="U218:U221" si="941">K218-O218</f>
        <v>0</v>
      </c>
      <c r="V218" s="66">
        <f t="shared" ref="V218:V221" si="942">L218-P218-M218</f>
        <v>0</v>
      </c>
      <c r="W218" s="66">
        <f t="shared" ref="W218:W221" si="943">N218-Q218</f>
        <v>0</v>
      </c>
      <c r="X218" s="69">
        <f t="shared" ref="X218:Y218" si="944">IF(O218&gt;0,O218/K218,0)</f>
        <v>0</v>
      </c>
      <c r="Y218" s="69">
        <f t="shared" si="944"/>
        <v>0</v>
      </c>
      <c r="Z218" s="69">
        <f t="shared" si="5"/>
        <v>0</v>
      </c>
      <c r="AA218" s="70"/>
      <c r="AB218" s="70"/>
      <c r="AC218" s="70"/>
      <c r="AD218" s="70"/>
      <c r="AE218" s="71"/>
      <c r="AF218" s="71"/>
      <c r="AG218" s="71"/>
      <c r="AH218" s="71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>
        <f t="shared" ref="BN218" si="945">IF(O218-BK218&gt;0,O218-BK218,0)</f>
        <v>0</v>
      </c>
      <c r="BO218" s="65">
        <f t="shared" ref="BO218" si="946">IF(Q218-BM218&gt;0,Q218-BM218,0)</f>
        <v>0</v>
      </c>
      <c r="BP218" s="70">
        <f t="shared" ref="BP218" si="947">IF(BN218+BO218&gt;0,BN218+BO218,0)</f>
        <v>0</v>
      </c>
      <c r="BQ218" s="70">
        <f t="shared" ref="BQ218" si="948">IF(U218=0,0,U218)</f>
        <v>0</v>
      </c>
      <c r="BR218" s="70">
        <f t="shared" ref="BR218" si="949">IF(W218=0,0,W218)</f>
        <v>0</v>
      </c>
      <c r="BS218" s="70">
        <f t="shared" ref="BS218" si="950">IF(BQ218+BR218&gt;0,BQ218+BR218,0)</f>
        <v>0</v>
      </c>
      <c r="BT218" s="70">
        <f t="shared" ref="BT218" si="951">IF(V218&gt;0,V218,0)</f>
        <v>0</v>
      </c>
      <c r="BU218" s="70">
        <f t="shared" ref="BU218" si="952">IF(BP218=0,0,BP218)</f>
        <v>0</v>
      </c>
      <c r="BV218" s="70">
        <f t="shared" ref="BV218" si="953">IF(BS218=0,0,BS218)</f>
        <v>0</v>
      </c>
      <c r="BW218" s="70">
        <f t="shared" ref="BW218" si="954">IF(BP218+BT218&gt;0,BP218+BT218,0)</f>
        <v>0</v>
      </c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72"/>
      <c r="B219" s="73"/>
      <c r="C219" s="57" t="s">
        <v>117</v>
      </c>
      <c r="D219" s="58" t="s">
        <v>505</v>
      </c>
      <c r="E219" s="59">
        <v>2000</v>
      </c>
      <c r="F219" s="60"/>
      <c r="G219" s="60">
        <f t="shared" si="938"/>
        <v>2000</v>
      </c>
      <c r="H219" s="60"/>
      <c r="I219" s="61">
        <f t="shared" si="578"/>
        <v>0</v>
      </c>
      <c r="J219" s="61">
        <f t="shared" si="579"/>
        <v>0</v>
      </c>
      <c r="K219" s="70"/>
      <c r="L219" s="63"/>
      <c r="M219" s="65"/>
      <c r="N219" s="65"/>
      <c r="O219" s="66">
        <f t="shared" ref="O219:Q219" si="955">AA219+AD219+AG219+AJ219+AM219+AP219+AS219+AV219+AY219+BB219+BE219+BH219</f>
        <v>0</v>
      </c>
      <c r="P219" s="66">
        <f t="shared" si="955"/>
        <v>0</v>
      </c>
      <c r="Q219" s="66">
        <f t="shared" si="955"/>
        <v>0</v>
      </c>
      <c r="R219" s="67">
        <f t="shared" ref="R219:T219" si="956">IF(BK219=0,SUM(AA219+AD219+AG219+AJ219+AM219+AP219+AS219+AV219+AY219+BB219+BE219+BH219),BK219)</f>
        <v>0</v>
      </c>
      <c r="S219" s="67">
        <f t="shared" si="956"/>
        <v>0</v>
      </c>
      <c r="T219" s="67">
        <f t="shared" si="956"/>
        <v>0</v>
      </c>
      <c r="U219" s="66">
        <f t="shared" si="941"/>
        <v>0</v>
      </c>
      <c r="V219" s="66">
        <f t="shared" si="942"/>
        <v>0</v>
      </c>
      <c r="W219" s="66">
        <f t="shared" si="943"/>
        <v>0</v>
      </c>
      <c r="X219" s="69">
        <f t="shared" ref="X219:Y219" si="957">IF(O219&gt;0,O219/K219,0)</f>
        <v>0</v>
      </c>
      <c r="Y219" s="69">
        <f t="shared" si="957"/>
        <v>0</v>
      </c>
      <c r="Z219" s="69">
        <f t="shared" si="5"/>
        <v>0</v>
      </c>
      <c r="AA219" s="70"/>
      <c r="AB219" s="70"/>
      <c r="AC219" s="70"/>
      <c r="AD219" s="70"/>
      <c r="AE219" s="71"/>
      <c r="AF219" s="71"/>
      <c r="AG219" s="71"/>
      <c r="AH219" s="71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>
        <f t="shared" ref="BN219:BN221" si="958">IF(O219-BK219&gt;0,O219-BK219,0)</f>
        <v>0</v>
      </c>
      <c r="BO219" s="65">
        <f t="shared" ref="BO219:BO221" si="959">IF(Q219-BM219&gt;0,Q219-BM219,0)</f>
        <v>0</v>
      </c>
      <c r="BP219" s="70">
        <f t="shared" ref="BP219:BP221" si="960">IF(BN219+BO219&gt;0,BN219+BO219,0)</f>
        <v>0</v>
      </c>
      <c r="BQ219" s="70">
        <f t="shared" ref="BQ219:BQ221" si="961">IF(U219=0,0,U219)</f>
        <v>0</v>
      </c>
      <c r="BR219" s="70">
        <f t="shared" ref="BR219:BR221" si="962">IF(W219=0,0,W219)</f>
        <v>0</v>
      </c>
      <c r="BS219" s="70">
        <f t="shared" ref="BS219:BS221" si="963">IF(BQ219+BR219&gt;0,BQ219+BR219,0)</f>
        <v>0</v>
      </c>
      <c r="BT219" s="70">
        <f t="shared" ref="BT219:BT221" si="964">IF(V219&gt;0,V219,0)</f>
        <v>0</v>
      </c>
      <c r="BU219" s="70">
        <f t="shared" ref="BU219:BU221" si="965">IF(BP219=0,0,BP219)</f>
        <v>0</v>
      </c>
      <c r="BV219" s="70">
        <f t="shared" ref="BV219:BV221" si="966">IF(BS219=0,0,BS219)</f>
        <v>0</v>
      </c>
      <c r="BW219" s="70">
        <f t="shared" ref="BW219:BW221" si="967">IF(BP219+BT219&gt;0,BP219+BT219,0)</f>
        <v>0</v>
      </c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55" t="s">
        <v>506</v>
      </c>
      <c r="B220" s="73"/>
      <c r="C220" s="57" t="s">
        <v>507</v>
      </c>
      <c r="D220" s="112" t="s">
        <v>508</v>
      </c>
      <c r="E220" s="59">
        <v>30000</v>
      </c>
      <c r="F220" s="60"/>
      <c r="G220" s="60">
        <f t="shared" si="938"/>
        <v>30000</v>
      </c>
      <c r="H220" s="60"/>
      <c r="I220" s="61">
        <f t="shared" si="578"/>
        <v>1.5333333333333334</v>
      </c>
      <c r="J220" s="61">
        <f t="shared" si="579"/>
        <v>0.28999999999999998</v>
      </c>
      <c r="K220" s="62">
        <v>46000</v>
      </c>
      <c r="L220" s="63"/>
      <c r="M220" s="65"/>
      <c r="N220" s="65"/>
      <c r="O220" s="66">
        <f t="shared" ref="O220:Q220" si="968">AA220+AD220+AG220+AJ220+AM220+AP220+AS220+AV220+AY220+BB220+BE220+BH220</f>
        <v>8700</v>
      </c>
      <c r="P220" s="66">
        <f t="shared" si="968"/>
        <v>0</v>
      </c>
      <c r="Q220" s="66">
        <f t="shared" si="968"/>
        <v>0</v>
      </c>
      <c r="R220" s="67">
        <f t="shared" ref="R220:T220" si="969">IF(BK220=0,SUM(AA220+AD220+AG220+AJ220+AM220+AP220+AS220+AV220+AY220+BB220+BE220+BH220),BK220)</f>
        <v>8700</v>
      </c>
      <c r="S220" s="67">
        <f t="shared" si="969"/>
        <v>0</v>
      </c>
      <c r="T220" s="67">
        <f t="shared" si="969"/>
        <v>0</v>
      </c>
      <c r="U220" s="68">
        <f t="shared" si="941"/>
        <v>37300</v>
      </c>
      <c r="V220" s="66">
        <f t="shared" si="942"/>
        <v>0</v>
      </c>
      <c r="W220" s="66">
        <f t="shared" si="943"/>
        <v>0</v>
      </c>
      <c r="X220" s="69">
        <f t="shared" ref="X220:Y220" si="970">IF(O220&gt;0,O220/K220,0)</f>
        <v>0.18913043478260869</v>
      </c>
      <c r="Y220" s="69">
        <f t="shared" si="970"/>
        <v>0</v>
      </c>
      <c r="Z220" s="69">
        <f t="shared" si="5"/>
        <v>0</v>
      </c>
      <c r="AA220" s="70"/>
      <c r="AB220" s="70"/>
      <c r="AC220" s="70"/>
      <c r="AD220" s="70"/>
      <c r="AE220" s="71"/>
      <c r="AF220" s="71"/>
      <c r="AG220" s="71"/>
      <c r="AH220" s="71"/>
      <c r="AI220" s="70"/>
      <c r="AJ220" s="70"/>
      <c r="AK220" s="70"/>
      <c r="AL220" s="70"/>
      <c r="AM220" s="62">
        <v>4200</v>
      </c>
      <c r="AN220" s="70"/>
      <c r="AO220" s="70"/>
      <c r="AP220" s="62">
        <v>4500</v>
      </c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>
        <f t="shared" si="958"/>
        <v>8700</v>
      </c>
      <c r="BO220" s="65">
        <f t="shared" si="959"/>
        <v>0</v>
      </c>
      <c r="BP220" s="70">
        <f t="shared" si="960"/>
        <v>8700</v>
      </c>
      <c r="BQ220" s="70">
        <f t="shared" si="961"/>
        <v>37300</v>
      </c>
      <c r="BR220" s="70">
        <f t="shared" si="962"/>
        <v>0</v>
      </c>
      <c r="BS220" s="70">
        <f t="shared" si="963"/>
        <v>37300</v>
      </c>
      <c r="BT220" s="70">
        <f t="shared" si="964"/>
        <v>0</v>
      </c>
      <c r="BU220" s="70">
        <f t="shared" si="965"/>
        <v>8700</v>
      </c>
      <c r="BV220" s="70">
        <f t="shared" si="966"/>
        <v>37300</v>
      </c>
      <c r="BW220" s="70">
        <f t="shared" si="967"/>
        <v>8700</v>
      </c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72"/>
      <c r="B221" s="73"/>
      <c r="C221" s="57" t="s">
        <v>338</v>
      </c>
      <c r="D221" s="212" t="s">
        <v>509</v>
      </c>
      <c r="E221" s="59">
        <v>12000</v>
      </c>
      <c r="F221" s="60">
        <v>0</v>
      </c>
      <c r="G221" s="60">
        <f t="shared" si="938"/>
        <v>12000</v>
      </c>
      <c r="H221" s="60"/>
      <c r="I221" s="61">
        <f t="shared" si="578"/>
        <v>0</v>
      </c>
      <c r="J221" s="61">
        <f t="shared" si="579"/>
        <v>0</v>
      </c>
      <c r="K221" s="70"/>
      <c r="L221" s="63"/>
      <c r="M221" s="65"/>
      <c r="N221" s="65"/>
      <c r="O221" s="66">
        <f t="shared" ref="O221:Q221" si="971">AA221+AD221+AG221+AJ221+AM221+AP221+AS221+AV221+AY221+BB221+BE221+BH221</f>
        <v>0</v>
      </c>
      <c r="P221" s="66">
        <f t="shared" si="971"/>
        <v>0</v>
      </c>
      <c r="Q221" s="66">
        <f t="shared" si="971"/>
        <v>0</v>
      </c>
      <c r="R221" s="67">
        <f t="shared" ref="R221:T221" si="972">IF(BK221=0,SUM(AA221+AD221+AG221+AJ221+AM221+AP221+AS221+AV221+AY221+BB221+BE221+BH221),BK221)</f>
        <v>0</v>
      </c>
      <c r="S221" s="67">
        <f t="shared" si="972"/>
        <v>0</v>
      </c>
      <c r="T221" s="67">
        <f t="shared" si="972"/>
        <v>0</v>
      </c>
      <c r="U221" s="66">
        <f t="shared" si="941"/>
        <v>0</v>
      </c>
      <c r="V221" s="66">
        <f t="shared" si="942"/>
        <v>0</v>
      </c>
      <c r="W221" s="66">
        <f t="shared" si="943"/>
        <v>0</v>
      </c>
      <c r="X221" s="69">
        <f t="shared" ref="X221:Y221" si="973">IF(O221&gt;0,O221/K221,0)</f>
        <v>0</v>
      </c>
      <c r="Y221" s="69">
        <f t="shared" si="973"/>
        <v>0</v>
      </c>
      <c r="Z221" s="69">
        <f t="shared" si="5"/>
        <v>0</v>
      </c>
      <c r="AA221" s="70"/>
      <c r="AB221" s="70"/>
      <c r="AC221" s="70"/>
      <c r="AD221" s="70"/>
      <c r="AE221" s="71"/>
      <c r="AF221" s="71"/>
      <c r="AG221" s="71"/>
      <c r="AH221" s="71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>
        <f t="shared" si="958"/>
        <v>0</v>
      </c>
      <c r="BO221" s="65">
        <f t="shared" si="959"/>
        <v>0</v>
      </c>
      <c r="BP221" s="70">
        <f t="shared" si="960"/>
        <v>0</v>
      </c>
      <c r="BQ221" s="70">
        <f t="shared" si="961"/>
        <v>0</v>
      </c>
      <c r="BR221" s="70">
        <f t="shared" si="962"/>
        <v>0</v>
      </c>
      <c r="BS221" s="70">
        <f t="shared" si="963"/>
        <v>0</v>
      </c>
      <c r="BT221" s="70">
        <f t="shared" si="964"/>
        <v>0</v>
      </c>
      <c r="BU221" s="70">
        <f t="shared" si="965"/>
        <v>0</v>
      </c>
      <c r="BV221" s="70">
        <f t="shared" si="966"/>
        <v>0</v>
      </c>
      <c r="BW221" s="70">
        <f t="shared" si="967"/>
        <v>0</v>
      </c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A222" s="211"/>
      <c r="B222" s="143"/>
      <c r="C222" s="144"/>
      <c r="D222" s="145" t="s">
        <v>510</v>
      </c>
      <c r="E222" s="146">
        <f t="shared" ref="E222:H222" si="974">E223+E234+E243+E275</f>
        <v>231443.26</v>
      </c>
      <c r="F222" s="147">
        <f t="shared" si="974"/>
        <v>0</v>
      </c>
      <c r="G222" s="147">
        <f t="shared" si="974"/>
        <v>231443.26</v>
      </c>
      <c r="H222" s="147">
        <f t="shared" si="974"/>
        <v>5259944.87</v>
      </c>
      <c r="I222" s="148">
        <f t="shared" si="578"/>
        <v>5.1805353934264491E-2</v>
      </c>
      <c r="J222" s="148">
        <f t="shared" si="579"/>
        <v>2.3915148792840197E-2</v>
      </c>
      <c r="K222" s="147">
        <f t="shared" ref="K222:W222" si="975">K223+K234+K243+K275</f>
        <v>11990</v>
      </c>
      <c r="L222" s="147">
        <f t="shared" si="975"/>
        <v>1635153.39</v>
      </c>
      <c r="M222" s="149">
        <f t="shared" si="975"/>
        <v>90293.64</v>
      </c>
      <c r="N222" s="147">
        <f t="shared" si="975"/>
        <v>3435802.14</v>
      </c>
      <c r="O222" s="147">
        <f t="shared" si="975"/>
        <v>5535</v>
      </c>
      <c r="P222" s="147">
        <f t="shared" si="975"/>
        <v>924944.94000000006</v>
      </c>
      <c r="Q222" s="147">
        <f t="shared" si="975"/>
        <v>891163.34</v>
      </c>
      <c r="R222" s="147">
        <f t="shared" si="975"/>
        <v>5535</v>
      </c>
      <c r="S222" s="147">
        <f t="shared" si="975"/>
        <v>924944.94000000006</v>
      </c>
      <c r="T222" s="147">
        <f t="shared" si="975"/>
        <v>891163.34</v>
      </c>
      <c r="U222" s="147">
        <f t="shared" si="975"/>
        <v>6455</v>
      </c>
      <c r="V222" s="147">
        <f t="shared" si="975"/>
        <v>619914.80999999994</v>
      </c>
      <c r="W222" s="147">
        <f t="shared" si="975"/>
        <v>2544638.7999999998</v>
      </c>
      <c r="X222" s="150">
        <f t="shared" ref="X222:Y222" si="976">IF(O222&gt;0,O222/K222,0)</f>
        <v>0.4616346955796497</v>
      </c>
      <c r="Y222" s="150">
        <f t="shared" si="976"/>
        <v>0.56566249115014222</v>
      </c>
      <c r="Z222" s="150">
        <f t="shared" si="5"/>
        <v>0.25937562865596209</v>
      </c>
      <c r="AA222" s="147">
        <f t="shared" ref="AA222:BW222" si="977">AA223+AA234+AA243+AA275</f>
        <v>0</v>
      </c>
      <c r="AB222" s="147">
        <f t="shared" si="977"/>
        <v>49035.380000000005</v>
      </c>
      <c r="AC222" s="147">
        <f t="shared" si="977"/>
        <v>0</v>
      </c>
      <c r="AD222" s="147">
        <f t="shared" si="977"/>
        <v>0</v>
      </c>
      <c r="AE222" s="147">
        <f t="shared" si="977"/>
        <v>206991.97</v>
      </c>
      <c r="AF222" s="147">
        <f t="shared" si="977"/>
        <v>405.27</v>
      </c>
      <c r="AG222" s="147">
        <f t="shared" si="977"/>
        <v>0</v>
      </c>
      <c r="AH222" s="147">
        <f t="shared" si="977"/>
        <v>176347.08000000002</v>
      </c>
      <c r="AI222" s="147">
        <f t="shared" si="977"/>
        <v>106717.36</v>
      </c>
      <c r="AJ222" s="147">
        <f t="shared" si="977"/>
        <v>0</v>
      </c>
      <c r="AK222" s="147">
        <f t="shared" si="977"/>
        <v>187701.7</v>
      </c>
      <c r="AL222" s="147">
        <f t="shared" si="977"/>
        <v>203632.5</v>
      </c>
      <c r="AM222" s="147">
        <f t="shared" si="977"/>
        <v>0</v>
      </c>
      <c r="AN222" s="147">
        <f t="shared" si="977"/>
        <v>105709.15999999999</v>
      </c>
      <c r="AO222" s="147">
        <f t="shared" si="977"/>
        <v>312364.15000000002</v>
      </c>
      <c r="AP222" s="147">
        <f t="shared" si="977"/>
        <v>5535</v>
      </c>
      <c r="AQ222" s="147">
        <f t="shared" si="977"/>
        <v>199159.65</v>
      </c>
      <c r="AR222" s="147">
        <f t="shared" si="977"/>
        <v>268044.06000000006</v>
      </c>
      <c r="AS222" s="147">
        <f t="shared" si="977"/>
        <v>0</v>
      </c>
      <c r="AT222" s="147">
        <f t="shared" si="977"/>
        <v>0</v>
      </c>
      <c r="AU222" s="147">
        <f t="shared" si="977"/>
        <v>0</v>
      </c>
      <c r="AV222" s="147">
        <f t="shared" si="977"/>
        <v>0</v>
      </c>
      <c r="AW222" s="147">
        <f t="shared" si="977"/>
        <v>0</v>
      </c>
      <c r="AX222" s="147">
        <f t="shared" si="977"/>
        <v>0</v>
      </c>
      <c r="AY222" s="147">
        <f t="shared" si="977"/>
        <v>0</v>
      </c>
      <c r="AZ222" s="147">
        <f t="shared" si="977"/>
        <v>0</v>
      </c>
      <c r="BA222" s="147">
        <f t="shared" si="977"/>
        <v>0</v>
      </c>
      <c r="BB222" s="147">
        <f t="shared" si="977"/>
        <v>0</v>
      </c>
      <c r="BC222" s="147">
        <f t="shared" si="977"/>
        <v>0</v>
      </c>
      <c r="BD222" s="147">
        <f t="shared" si="977"/>
        <v>0</v>
      </c>
      <c r="BE222" s="147">
        <f t="shared" si="977"/>
        <v>0</v>
      </c>
      <c r="BF222" s="147">
        <f t="shared" si="977"/>
        <v>0</v>
      </c>
      <c r="BG222" s="147">
        <f t="shared" si="977"/>
        <v>0</v>
      </c>
      <c r="BH222" s="147">
        <f t="shared" si="977"/>
        <v>0</v>
      </c>
      <c r="BI222" s="147">
        <f t="shared" si="977"/>
        <v>0</v>
      </c>
      <c r="BJ222" s="147">
        <f t="shared" si="977"/>
        <v>0</v>
      </c>
      <c r="BK222" s="147">
        <f t="shared" si="977"/>
        <v>0</v>
      </c>
      <c r="BL222" s="147">
        <f t="shared" si="977"/>
        <v>0</v>
      </c>
      <c r="BM222" s="147">
        <f t="shared" si="977"/>
        <v>0</v>
      </c>
      <c r="BN222" s="147">
        <f t="shared" si="977"/>
        <v>5535</v>
      </c>
      <c r="BO222" s="147">
        <f t="shared" si="977"/>
        <v>891163.34</v>
      </c>
      <c r="BP222" s="147">
        <f t="shared" si="977"/>
        <v>896698.34</v>
      </c>
      <c r="BQ222" s="147">
        <f t="shared" si="977"/>
        <v>6455</v>
      </c>
      <c r="BR222" s="147">
        <f t="shared" si="977"/>
        <v>2544638.7999999998</v>
      </c>
      <c r="BS222" s="147">
        <f t="shared" si="977"/>
        <v>2551093.7999999998</v>
      </c>
      <c r="BT222" s="147">
        <f t="shared" si="977"/>
        <v>619914.80999999994</v>
      </c>
      <c r="BU222" s="147">
        <f t="shared" si="977"/>
        <v>896698.34</v>
      </c>
      <c r="BV222" s="147">
        <f t="shared" si="977"/>
        <v>2551093.7999999998</v>
      </c>
      <c r="BW222" s="147">
        <f t="shared" si="977"/>
        <v>1516613.15</v>
      </c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A223" s="213"/>
      <c r="B223" s="214"/>
      <c r="C223" s="215"/>
      <c r="D223" s="216" t="s">
        <v>511</v>
      </c>
      <c r="E223" s="209">
        <f t="shared" ref="E223:H223" si="978">SUM(E224:E233)</f>
        <v>231443.26</v>
      </c>
      <c r="F223" s="209">
        <f t="shared" si="978"/>
        <v>0</v>
      </c>
      <c r="G223" s="209">
        <f t="shared" si="978"/>
        <v>231443.26</v>
      </c>
      <c r="H223" s="209">
        <f t="shared" si="978"/>
        <v>10000</v>
      </c>
      <c r="I223" s="217">
        <f t="shared" si="578"/>
        <v>4.7484640511890469E-2</v>
      </c>
      <c r="J223" s="217">
        <f t="shared" si="579"/>
        <v>1.9594435370466179E-2</v>
      </c>
      <c r="K223" s="163">
        <f t="shared" ref="K223:W223" si="979">SUM(K224:K233)</f>
        <v>10990</v>
      </c>
      <c r="L223" s="163">
        <f t="shared" si="979"/>
        <v>0</v>
      </c>
      <c r="M223" s="60">
        <f t="shared" si="979"/>
        <v>0</v>
      </c>
      <c r="N223" s="163">
        <f t="shared" si="979"/>
        <v>0</v>
      </c>
      <c r="O223" s="163">
        <f t="shared" si="979"/>
        <v>4535</v>
      </c>
      <c r="P223" s="163">
        <f t="shared" si="979"/>
        <v>0</v>
      </c>
      <c r="Q223" s="163">
        <f t="shared" si="979"/>
        <v>0</v>
      </c>
      <c r="R223" s="163">
        <f t="shared" si="979"/>
        <v>4535</v>
      </c>
      <c r="S223" s="163">
        <f t="shared" si="979"/>
        <v>0</v>
      </c>
      <c r="T223" s="163">
        <f t="shared" si="979"/>
        <v>0</v>
      </c>
      <c r="U223" s="163">
        <f t="shared" si="979"/>
        <v>6455</v>
      </c>
      <c r="V223" s="163">
        <f t="shared" si="979"/>
        <v>0</v>
      </c>
      <c r="W223" s="163">
        <f t="shared" si="979"/>
        <v>0</v>
      </c>
      <c r="X223" s="42">
        <f t="shared" ref="X223:Y223" si="980">IF(O223&gt;0,O223/K223,0)</f>
        <v>0.41264786169244766</v>
      </c>
      <c r="Y223" s="42">
        <f t="shared" si="980"/>
        <v>0</v>
      </c>
      <c r="Z223" s="42">
        <f t="shared" si="5"/>
        <v>0</v>
      </c>
      <c r="AA223" s="218">
        <f t="shared" ref="AA223:BW223" si="981">SUM(AA224:AA233)</f>
        <v>0</v>
      </c>
      <c r="AB223" s="218">
        <f t="shared" si="981"/>
        <v>0</v>
      </c>
      <c r="AC223" s="218">
        <f t="shared" si="981"/>
        <v>0</v>
      </c>
      <c r="AD223" s="218">
        <f t="shared" si="981"/>
        <v>0</v>
      </c>
      <c r="AE223" s="218">
        <f t="shared" si="981"/>
        <v>0</v>
      </c>
      <c r="AF223" s="218">
        <f t="shared" si="981"/>
        <v>0</v>
      </c>
      <c r="AG223" s="218">
        <f t="shared" si="981"/>
        <v>0</v>
      </c>
      <c r="AH223" s="218">
        <f t="shared" si="981"/>
        <v>0</v>
      </c>
      <c r="AI223" s="218">
        <f t="shared" si="981"/>
        <v>0</v>
      </c>
      <c r="AJ223" s="218">
        <f t="shared" si="981"/>
        <v>0</v>
      </c>
      <c r="AK223" s="218">
        <f t="shared" si="981"/>
        <v>0</v>
      </c>
      <c r="AL223" s="218">
        <f t="shared" si="981"/>
        <v>0</v>
      </c>
      <c r="AM223" s="218">
        <f t="shared" si="981"/>
        <v>0</v>
      </c>
      <c r="AN223" s="218">
        <f t="shared" si="981"/>
        <v>0</v>
      </c>
      <c r="AO223" s="218">
        <f t="shared" si="981"/>
        <v>0</v>
      </c>
      <c r="AP223" s="218">
        <f t="shared" si="981"/>
        <v>4535</v>
      </c>
      <c r="AQ223" s="218">
        <f t="shared" si="981"/>
        <v>0</v>
      </c>
      <c r="AR223" s="218">
        <f t="shared" si="981"/>
        <v>0</v>
      </c>
      <c r="AS223" s="218">
        <f t="shared" si="981"/>
        <v>0</v>
      </c>
      <c r="AT223" s="218">
        <f t="shared" si="981"/>
        <v>0</v>
      </c>
      <c r="AU223" s="218">
        <f t="shared" si="981"/>
        <v>0</v>
      </c>
      <c r="AV223" s="218">
        <f t="shared" si="981"/>
        <v>0</v>
      </c>
      <c r="AW223" s="218">
        <f t="shared" si="981"/>
        <v>0</v>
      </c>
      <c r="AX223" s="218">
        <f t="shared" si="981"/>
        <v>0</v>
      </c>
      <c r="AY223" s="218">
        <f t="shared" si="981"/>
        <v>0</v>
      </c>
      <c r="AZ223" s="218">
        <f t="shared" si="981"/>
        <v>0</v>
      </c>
      <c r="BA223" s="218">
        <f t="shared" si="981"/>
        <v>0</v>
      </c>
      <c r="BB223" s="218">
        <f t="shared" si="981"/>
        <v>0</v>
      </c>
      <c r="BC223" s="218">
        <f t="shared" si="981"/>
        <v>0</v>
      </c>
      <c r="BD223" s="218">
        <f t="shared" si="981"/>
        <v>0</v>
      </c>
      <c r="BE223" s="218">
        <f t="shared" si="981"/>
        <v>0</v>
      </c>
      <c r="BF223" s="218">
        <f t="shared" si="981"/>
        <v>0</v>
      </c>
      <c r="BG223" s="218">
        <f t="shared" si="981"/>
        <v>0</v>
      </c>
      <c r="BH223" s="218">
        <f t="shared" si="981"/>
        <v>0</v>
      </c>
      <c r="BI223" s="218">
        <f t="shared" si="981"/>
        <v>0</v>
      </c>
      <c r="BJ223" s="218">
        <f t="shared" si="981"/>
        <v>0</v>
      </c>
      <c r="BK223" s="218">
        <f t="shared" si="981"/>
        <v>0</v>
      </c>
      <c r="BL223" s="218">
        <f t="shared" si="981"/>
        <v>0</v>
      </c>
      <c r="BM223" s="218">
        <f t="shared" si="981"/>
        <v>0</v>
      </c>
      <c r="BN223" s="218">
        <f t="shared" si="981"/>
        <v>4535</v>
      </c>
      <c r="BO223" s="218">
        <f t="shared" si="981"/>
        <v>0</v>
      </c>
      <c r="BP223" s="218">
        <f t="shared" si="981"/>
        <v>4535</v>
      </c>
      <c r="BQ223" s="218">
        <f t="shared" si="981"/>
        <v>6455</v>
      </c>
      <c r="BR223" s="218">
        <f t="shared" si="981"/>
        <v>0</v>
      </c>
      <c r="BS223" s="218">
        <f t="shared" si="981"/>
        <v>6455</v>
      </c>
      <c r="BT223" s="218">
        <f t="shared" si="981"/>
        <v>0</v>
      </c>
      <c r="BU223" s="218">
        <f t="shared" si="981"/>
        <v>4535</v>
      </c>
      <c r="BV223" s="218">
        <f t="shared" si="981"/>
        <v>6455</v>
      </c>
      <c r="BW223" s="218">
        <f t="shared" si="981"/>
        <v>4535</v>
      </c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A224" s="72"/>
      <c r="B224" s="56"/>
      <c r="C224" s="57" t="s">
        <v>128</v>
      </c>
      <c r="D224" s="58" t="s">
        <v>512</v>
      </c>
      <c r="E224" s="59">
        <v>1000</v>
      </c>
      <c r="F224" s="60"/>
      <c r="G224" s="60">
        <f t="shared" ref="G224:G233" si="982">E224-F224</f>
        <v>1000</v>
      </c>
      <c r="H224" s="60"/>
      <c r="I224" s="61">
        <f t="shared" si="578"/>
        <v>0</v>
      </c>
      <c r="J224" s="61">
        <f t="shared" si="579"/>
        <v>0</v>
      </c>
      <c r="K224" s="70"/>
      <c r="L224" s="63"/>
      <c r="M224" s="70"/>
      <c r="N224" s="70"/>
      <c r="O224" s="66">
        <f t="shared" ref="O224:Q224" si="983">AA224+AD224+AG224+AJ224+AM224+AP224+AS224+AV224+AY224+BB224+BE224+BH224</f>
        <v>0</v>
      </c>
      <c r="P224" s="66">
        <f t="shared" si="983"/>
        <v>0</v>
      </c>
      <c r="Q224" s="66">
        <f t="shared" si="983"/>
        <v>0</v>
      </c>
      <c r="R224" s="67">
        <f t="shared" ref="R224:T224" si="984">IF(BK224=0,SUM(AA224+AD224+AG224+AJ224+AM224+AP224+AS224+AV224+AY224+BB224+BE224+BH224),BK224)</f>
        <v>0</v>
      </c>
      <c r="S224" s="67">
        <f t="shared" si="984"/>
        <v>0</v>
      </c>
      <c r="T224" s="67">
        <f t="shared" si="984"/>
        <v>0</v>
      </c>
      <c r="U224" s="66">
        <f t="shared" ref="U224:U233" si="985">K224-O224</f>
        <v>0</v>
      </c>
      <c r="V224" s="66">
        <f t="shared" ref="V224:V233" si="986">L224-P224-M224</f>
        <v>0</v>
      </c>
      <c r="W224" s="66">
        <f t="shared" ref="W224:W233" si="987">N224-Q224</f>
        <v>0</v>
      </c>
      <c r="X224" s="69">
        <f t="shared" ref="X224:Y224" si="988">IF(O224&gt;0,O224/K224,0)</f>
        <v>0</v>
      </c>
      <c r="Y224" s="69">
        <f t="shared" si="988"/>
        <v>0</v>
      </c>
      <c r="Z224" s="69">
        <f t="shared" si="5"/>
        <v>0</v>
      </c>
      <c r="AA224" s="70"/>
      <c r="AB224" s="70"/>
      <c r="AC224" s="70"/>
      <c r="AD224" s="70"/>
      <c r="AE224" s="71"/>
      <c r="AF224" s="71"/>
      <c r="AG224" s="71"/>
      <c r="AH224" s="71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>
        <f t="shared" ref="BN224:BN227" si="989">IF(O224-BK224&gt;0,O224-BK224,0)</f>
        <v>0</v>
      </c>
      <c r="BO224" s="65">
        <f t="shared" ref="BO224:BO227" si="990">IF(Q224-BM224&gt;0,Q224-BM224,0)</f>
        <v>0</v>
      </c>
      <c r="BP224" s="70">
        <f t="shared" ref="BP224:BP227" si="991">IF(BN224+BO224&gt;0,BN224+BO224,0)</f>
        <v>0</v>
      </c>
      <c r="BQ224" s="70">
        <f t="shared" ref="BQ224:BQ227" si="992">IF(U224=0,0,U224)</f>
        <v>0</v>
      </c>
      <c r="BR224" s="70">
        <f t="shared" ref="BR224:BR227" si="993">IF(W224=0,0,W224)</f>
        <v>0</v>
      </c>
      <c r="BS224" s="70">
        <f t="shared" ref="BS224:BS227" si="994">IF(BQ224+BR224&gt;0,BQ224+BR224,0)</f>
        <v>0</v>
      </c>
      <c r="BT224" s="70">
        <f t="shared" ref="BT224:BT227" si="995">IF(V224&gt;0,V224,0)</f>
        <v>0</v>
      </c>
      <c r="BU224" s="70">
        <f t="shared" ref="BU224:BU227" si="996">IF(BP224=0,0,BP224)</f>
        <v>0</v>
      </c>
      <c r="BV224" s="70">
        <f t="shared" ref="BV224:BV227" si="997">IF(BS224=0,0,BS224)</f>
        <v>0</v>
      </c>
      <c r="BW224" s="70">
        <f t="shared" ref="BW224:BW227" si="998">IF(BP224+BT224&gt;0,BP224+BT224,0)</f>
        <v>0</v>
      </c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>
      <c r="A225" s="72"/>
      <c r="B225" s="56"/>
      <c r="C225" s="57" t="s">
        <v>513</v>
      </c>
      <c r="D225" s="58" t="s">
        <v>514</v>
      </c>
      <c r="E225" s="59">
        <v>20000</v>
      </c>
      <c r="F225" s="60"/>
      <c r="G225" s="60">
        <f t="shared" si="982"/>
        <v>20000</v>
      </c>
      <c r="H225" s="60"/>
      <c r="I225" s="61">
        <f t="shared" si="578"/>
        <v>0</v>
      </c>
      <c r="J225" s="61">
        <f t="shared" si="579"/>
        <v>0</v>
      </c>
      <c r="K225" s="70"/>
      <c r="L225" s="63"/>
      <c r="M225" s="70"/>
      <c r="N225" s="70"/>
      <c r="O225" s="66">
        <f t="shared" ref="O225:Q225" si="999">AA225+AD225+AG225+AJ225+AM225+AP225+AS225+AV225+AY225+BB225+BE225+BH225</f>
        <v>0</v>
      </c>
      <c r="P225" s="66">
        <f t="shared" si="999"/>
        <v>0</v>
      </c>
      <c r="Q225" s="66">
        <f t="shared" si="999"/>
        <v>0</v>
      </c>
      <c r="R225" s="67">
        <f t="shared" ref="R225:T225" si="1000">IF(BK225=0,SUM(AA225+AD225+AG225+AJ225+AM225+AP225+AS225+AV225+AY225+BB225+BE225+BH225),BK225)</f>
        <v>0</v>
      </c>
      <c r="S225" s="67">
        <f t="shared" si="1000"/>
        <v>0</v>
      </c>
      <c r="T225" s="67">
        <f t="shared" si="1000"/>
        <v>0</v>
      </c>
      <c r="U225" s="66">
        <f t="shared" si="985"/>
        <v>0</v>
      </c>
      <c r="V225" s="66">
        <f t="shared" si="986"/>
        <v>0</v>
      </c>
      <c r="W225" s="66">
        <f t="shared" si="987"/>
        <v>0</v>
      </c>
      <c r="X225" s="69">
        <f t="shared" ref="X225:Y225" si="1001">IF(O225&gt;0,O225/K225,0)</f>
        <v>0</v>
      </c>
      <c r="Y225" s="69">
        <f t="shared" si="1001"/>
        <v>0</v>
      </c>
      <c r="Z225" s="69">
        <f t="shared" si="5"/>
        <v>0</v>
      </c>
      <c r="AA225" s="70"/>
      <c r="AB225" s="70"/>
      <c r="AC225" s="70"/>
      <c r="AD225" s="70"/>
      <c r="AE225" s="71"/>
      <c r="AF225" s="71"/>
      <c r="AG225" s="71"/>
      <c r="AH225" s="71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>
        <f t="shared" si="989"/>
        <v>0</v>
      </c>
      <c r="BO225" s="65">
        <f t="shared" si="990"/>
        <v>0</v>
      </c>
      <c r="BP225" s="70">
        <f t="shared" si="991"/>
        <v>0</v>
      </c>
      <c r="BQ225" s="70">
        <f t="shared" si="992"/>
        <v>0</v>
      </c>
      <c r="BR225" s="70">
        <f t="shared" si="993"/>
        <v>0</v>
      </c>
      <c r="BS225" s="70">
        <f t="shared" si="994"/>
        <v>0</v>
      </c>
      <c r="BT225" s="70">
        <f t="shared" si="995"/>
        <v>0</v>
      </c>
      <c r="BU225" s="70">
        <f t="shared" si="996"/>
        <v>0</v>
      </c>
      <c r="BV225" s="70">
        <f t="shared" si="997"/>
        <v>0</v>
      </c>
      <c r="BW225" s="70">
        <f t="shared" si="998"/>
        <v>0</v>
      </c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>
      <c r="A226" s="72"/>
      <c r="B226" s="56"/>
      <c r="C226" s="57" t="s">
        <v>515</v>
      </c>
      <c r="D226" s="58" t="s">
        <v>516</v>
      </c>
      <c r="E226" s="59">
        <v>3000</v>
      </c>
      <c r="F226" s="60"/>
      <c r="G226" s="60">
        <f t="shared" si="982"/>
        <v>3000</v>
      </c>
      <c r="H226" s="60"/>
      <c r="I226" s="61">
        <f t="shared" si="578"/>
        <v>0</v>
      </c>
      <c r="J226" s="61">
        <f t="shared" si="579"/>
        <v>0</v>
      </c>
      <c r="K226" s="70"/>
      <c r="L226" s="63"/>
      <c r="M226" s="70"/>
      <c r="N226" s="70"/>
      <c r="O226" s="66">
        <f t="shared" ref="O226:Q226" si="1002">AA226+AD226+AG226+AJ226+AM226+AP226+AS226+AV226+AY226+BB226+BE226+BH226</f>
        <v>0</v>
      </c>
      <c r="P226" s="66">
        <f t="shared" si="1002"/>
        <v>0</v>
      </c>
      <c r="Q226" s="66">
        <f t="shared" si="1002"/>
        <v>0</v>
      </c>
      <c r="R226" s="67">
        <f t="shared" ref="R226:T226" si="1003">IF(BK226=0,SUM(AA226+AD226+AG226+AJ226+AM226+AP226+AS226+AV226+AY226+BB226+BE226+BH226),BK226)</f>
        <v>0</v>
      </c>
      <c r="S226" s="67">
        <f t="shared" si="1003"/>
        <v>0</v>
      </c>
      <c r="T226" s="67">
        <f t="shared" si="1003"/>
        <v>0</v>
      </c>
      <c r="U226" s="66">
        <f t="shared" si="985"/>
        <v>0</v>
      </c>
      <c r="V226" s="66">
        <f t="shared" si="986"/>
        <v>0</v>
      </c>
      <c r="W226" s="66">
        <f t="shared" si="987"/>
        <v>0</v>
      </c>
      <c r="X226" s="69">
        <f t="shared" ref="X226:Y226" si="1004">IF(O226&gt;0,O226/K226,0)</f>
        <v>0</v>
      </c>
      <c r="Y226" s="69">
        <f t="shared" si="1004"/>
        <v>0</v>
      </c>
      <c r="Z226" s="69">
        <f t="shared" si="5"/>
        <v>0</v>
      </c>
      <c r="AA226" s="70"/>
      <c r="AB226" s="70"/>
      <c r="AC226" s="70"/>
      <c r="AD226" s="70"/>
      <c r="AE226" s="71"/>
      <c r="AF226" s="71"/>
      <c r="AG226" s="71"/>
      <c r="AH226" s="71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>
        <f t="shared" si="989"/>
        <v>0</v>
      </c>
      <c r="BO226" s="65">
        <f t="shared" si="990"/>
        <v>0</v>
      </c>
      <c r="BP226" s="70">
        <f t="shared" si="991"/>
        <v>0</v>
      </c>
      <c r="BQ226" s="70">
        <f t="shared" si="992"/>
        <v>0</v>
      </c>
      <c r="BR226" s="70">
        <f t="shared" si="993"/>
        <v>0</v>
      </c>
      <c r="BS226" s="70">
        <f t="shared" si="994"/>
        <v>0</v>
      </c>
      <c r="BT226" s="70">
        <f t="shared" si="995"/>
        <v>0</v>
      </c>
      <c r="BU226" s="70">
        <f t="shared" si="996"/>
        <v>0</v>
      </c>
      <c r="BV226" s="70">
        <f t="shared" si="997"/>
        <v>0</v>
      </c>
      <c r="BW226" s="70">
        <f t="shared" si="998"/>
        <v>0</v>
      </c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>
      <c r="A227" s="72"/>
      <c r="B227" s="56"/>
      <c r="C227" s="57" t="s">
        <v>517</v>
      </c>
      <c r="D227" s="58" t="s">
        <v>518</v>
      </c>
      <c r="E227" s="59">
        <v>3000</v>
      </c>
      <c r="F227" s="60"/>
      <c r="G227" s="60">
        <f t="shared" si="982"/>
        <v>3000</v>
      </c>
      <c r="H227" s="219"/>
      <c r="I227" s="61">
        <f t="shared" si="578"/>
        <v>0</v>
      </c>
      <c r="J227" s="61">
        <f t="shared" si="579"/>
        <v>0</v>
      </c>
      <c r="K227" s="70"/>
      <c r="L227" s="63"/>
      <c r="M227" s="70"/>
      <c r="N227" s="70"/>
      <c r="O227" s="66">
        <f t="shared" ref="O227:Q227" si="1005">AA227+AD227+AG227+AJ227+AM227+AP227+AS227+AV227+AY227+BB227+BE227+BH227</f>
        <v>0</v>
      </c>
      <c r="P227" s="66">
        <f t="shared" si="1005"/>
        <v>0</v>
      </c>
      <c r="Q227" s="66">
        <f t="shared" si="1005"/>
        <v>0</v>
      </c>
      <c r="R227" s="67">
        <f t="shared" ref="R227:T227" si="1006">IF(BK227=0,SUM(AA227+AD227+AG227+AJ227+AM227+AP227+AS227+AV227+AY227+BB227+BE227+BH227),BK227)</f>
        <v>0</v>
      </c>
      <c r="S227" s="67">
        <f t="shared" si="1006"/>
        <v>0</v>
      </c>
      <c r="T227" s="67">
        <f t="shared" si="1006"/>
        <v>0</v>
      </c>
      <c r="U227" s="66">
        <f t="shared" si="985"/>
        <v>0</v>
      </c>
      <c r="V227" s="66">
        <f t="shared" si="986"/>
        <v>0</v>
      </c>
      <c r="W227" s="66">
        <f t="shared" si="987"/>
        <v>0</v>
      </c>
      <c r="X227" s="69">
        <f t="shared" ref="X227:Y227" si="1007">IF(O227&gt;0,O227/K227,0)</f>
        <v>0</v>
      </c>
      <c r="Y227" s="69">
        <f t="shared" si="1007"/>
        <v>0</v>
      </c>
      <c r="Z227" s="69">
        <f t="shared" si="5"/>
        <v>0</v>
      </c>
      <c r="AA227" s="70"/>
      <c r="AB227" s="70"/>
      <c r="AC227" s="70"/>
      <c r="AD227" s="70"/>
      <c r="AE227" s="71"/>
      <c r="AF227" s="71"/>
      <c r="AG227" s="71"/>
      <c r="AH227" s="71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>
        <f t="shared" si="989"/>
        <v>0</v>
      </c>
      <c r="BO227" s="65">
        <f t="shared" si="990"/>
        <v>0</v>
      </c>
      <c r="BP227" s="70">
        <f t="shared" si="991"/>
        <v>0</v>
      </c>
      <c r="BQ227" s="70">
        <f t="shared" si="992"/>
        <v>0</v>
      </c>
      <c r="BR227" s="70">
        <f t="shared" si="993"/>
        <v>0</v>
      </c>
      <c r="BS227" s="70">
        <f t="shared" si="994"/>
        <v>0</v>
      </c>
      <c r="BT227" s="70">
        <f t="shared" si="995"/>
        <v>0</v>
      </c>
      <c r="BU227" s="70">
        <f t="shared" si="996"/>
        <v>0</v>
      </c>
      <c r="BV227" s="70">
        <f t="shared" si="997"/>
        <v>0</v>
      </c>
      <c r="BW227" s="70">
        <f t="shared" si="998"/>
        <v>0</v>
      </c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>
      <c r="A228" s="72"/>
      <c r="B228" s="56"/>
      <c r="C228" s="57" t="s">
        <v>219</v>
      </c>
      <c r="D228" s="102" t="s">
        <v>519</v>
      </c>
      <c r="E228" s="59">
        <v>80000</v>
      </c>
      <c r="F228" s="60">
        <v>0</v>
      </c>
      <c r="G228" s="220">
        <f t="shared" si="982"/>
        <v>80000</v>
      </c>
      <c r="H228" s="221"/>
      <c r="I228" s="222">
        <f t="shared" si="578"/>
        <v>0</v>
      </c>
      <c r="J228" s="61">
        <f t="shared" si="579"/>
        <v>0</v>
      </c>
      <c r="K228" s="70"/>
      <c r="L228" s="63"/>
      <c r="M228" s="70"/>
      <c r="N228" s="70"/>
      <c r="O228" s="66">
        <f t="shared" ref="O228:Q228" si="1008">AA228+AD228+AG228+AJ228+AM228+AP228+AS228+AV228+AY228+BB228+BE228+BH228</f>
        <v>0</v>
      </c>
      <c r="P228" s="66">
        <f t="shared" si="1008"/>
        <v>0</v>
      </c>
      <c r="Q228" s="66">
        <f t="shared" si="1008"/>
        <v>0</v>
      </c>
      <c r="R228" s="67">
        <f t="shared" ref="R228:T228" si="1009">IF(BK228=0,SUM(AA228+AD228+AG228+AJ228+AM228+AP228+AS228+AV228+AY228+BB228+BE228+BH228),BK228)</f>
        <v>0</v>
      </c>
      <c r="S228" s="67">
        <f t="shared" si="1009"/>
        <v>0</v>
      </c>
      <c r="T228" s="67">
        <f t="shared" si="1009"/>
        <v>0</v>
      </c>
      <c r="U228" s="66">
        <f t="shared" si="985"/>
        <v>0</v>
      </c>
      <c r="V228" s="66">
        <f t="shared" si="986"/>
        <v>0</v>
      </c>
      <c r="W228" s="66">
        <f t="shared" si="987"/>
        <v>0</v>
      </c>
      <c r="X228" s="69">
        <f t="shared" ref="X228:Y228" si="1010">IF(O228&gt;0,O228/K228,0)</f>
        <v>0</v>
      </c>
      <c r="Y228" s="69">
        <f t="shared" si="1010"/>
        <v>0</v>
      </c>
      <c r="Z228" s="69">
        <f t="shared" si="5"/>
        <v>0</v>
      </c>
      <c r="AA228" s="70"/>
      <c r="AB228" s="70"/>
      <c r="AC228" s="70"/>
      <c r="AD228" s="70"/>
      <c r="AE228" s="71"/>
      <c r="AF228" s="71"/>
      <c r="AG228" s="71"/>
      <c r="AH228" s="71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>
        <f t="shared" ref="BN228:BN233" si="1011">IF(O228-BK228&gt;0,O228-BK228,0)</f>
        <v>0</v>
      </c>
      <c r="BO228" s="65">
        <f t="shared" ref="BO228:BO233" si="1012">IF(Q228-BM228&gt;0,Q228-BM228,0)</f>
        <v>0</v>
      </c>
      <c r="BP228" s="70">
        <f t="shared" ref="BP228:BP233" si="1013">IF(BN228+BO228&gt;0,BN228+BO228,0)</f>
        <v>0</v>
      </c>
      <c r="BQ228" s="70">
        <f t="shared" ref="BQ228:BQ233" si="1014">IF(U228=0,0,U228)</f>
        <v>0</v>
      </c>
      <c r="BR228" s="70">
        <f t="shared" ref="BR228:BR233" si="1015">IF(W228=0,0,W228)</f>
        <v>0</v>
      </c>
      <c r="BS228" s="70">
        <f t="shared" ref="BS228:BS233" si="1016">IF(BQ228+BR228&gt;0,BQ228+BR228,0)</f>
        <v>0</v>
      </c>
      <c r="BT228" s="70">
        <f t="shared" ref="BT228:BT233" si="1017">IF(V228&gt;0,V228,0)</f>
        <v>0</v>
      </c>
      <c r="BU228" s="70">
        <f t="shared" ref="BU228:BU233" si="1018">IF(BP228=0,0,BP228)</f>
        <v>0</v>
      </c>
      <c r="BV228" s="70">
        <f t="shared" ref="BV228:BV233" si="1019">IF(BS228=0,0,BS228)</f>
        <v>0</v>
      </c>
      <c r="BW228" s="70">
        <f t="shared" ref="BW228:BW233" si="1020">IF(BP228+BT228&gt;0,BP228+BT228,0)</f>
        <v>0</v>
      </c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>
      <c r="A229" s="72"/>
      <c r="B229" s="56"/>
      <c r="C229" s="57" t="s">
        <v>230</v>
      </c>
      <c r="D229" s="102" t="s">
        <v>520</v>
      </c>
      <c r="E229" s="59">
        <v>101443.26</v>
      </c>
      <c r="F229" s="60"/>
      <c r="G229" s="220">
        <f t="shared" si="982"/>
        <v>101443.26</v>
      </c>
      <c r="H229" s="221"/>
      <c r="I229" s="222">
        <f t="shared" si="578"/>
        <v>0</v>
      </c>
      <c r="J229" s="61">
        <f t="shared" si="579"/>
        <v>0</v>
      </c>
      <c r="K229" s="70"/>
      <c r="L229" s="63"/>
      <c r="M229" s="70"/>
      <c r="N229" s="70"/>
      <c r="O229" s="66">
        <f t="shared" ref="O229:Q229" si="1021">AA229+AD229+AG229+AJ229+AM229+AP229+AS229+AV229+AY229+BB229+BE229+BH229</f>
        <v>0</v>
      </c>
      <c r="P229" s="66">
        <f t="shared" si="1021"/>
        <v>0</v>
      </c>
      <c r="Q229" s="66">
        <f t="shared" si="1021"/>
        <v>0</v>
      </c>
      <c r="R229" s="67">
        <f t="shared" ref="R229:T229" si="1022">IF(BK229=0,SUM(AA229+AD229+AG229+AJ229+AM229+AP229+AS229+AV229+AY229+BB229+BE229+BH229),BK229)</f>
        <v>0</v>
      </c>
      <c r="S229" s="67">
        <f t="shared" si="1022"/>
        <v>0</v>
      </c>
      <c r="T229" s="67">
        <f t="shared" si="1022"/>
        <v>0</v>
      </c>
      <c r="U229" s="66">
        <f t="shared" si="985"/>
        <v>0</v>
      </c>
      <c r="V229" s="66">
        <f t="shared" si="986"/>
        <v>0</v>
      </c>
      <c r="W229" s="66">
        <f t="shared" si="987"/>
        <v>0</v>
      </c>
      <c r="X229" s="69">
        <f t="shared" ref="X229:Y229" si="1023">IF(O229&gt;0,O229/K229,0)</f>
        <v>0</v>
      </c>
      <c r="Y229" s="69">
        <f t="shared" si="1023"/>
        <v>0</v>
      </c>
      <c r="Z229" s="69">
        <f t="shared" si="5"/>
        <v>0</v>
      </c>
      <c r="AA229" s="70"/>
      <c r="AB229" s="70"/>
      <c r="AC229" s="70"/>
      <c r="AD229" s="70"/>
      <c r="AE229" s="71"/>
      <c r="AF229" s="71"/>
      <c r="AG229" s="71"/>
      <c r="AH229" s="71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>
        <f t="shared" si="1011"/>
        <v>0</v>
      </c>
      <c r="BO229" s="65">
        <f t="shared" si="1012"/>
        <v>0</v>
      </c>
      <c r="BP229" s="70">
        <f t="shared" si="1013"/>
        <v>0</v>
      </c>
      <c r="BQ229" s="70">
        <f t="shared" si="1014"/>
        <v>0</v>
      </c>
      <c r="BR229" s="70">
        <f t="shared" si="1015"/>
        <v>0</v>
      </c>
      <c r="BS229" s="70">
        <f t="shared" si="1016"/>
        <v>0</v>
      </c>
      <c r="BT229" s="70">
        <f t="shared" si="1017"/>
        <v>0</v>
      </c>
      <c r="BU229" s="70">
        <f t="shared" si="1018"/>
        <v>0</v>
      </c>
      <c r="BV229" s="70">
        <f t="shared" si="1019"/>
        <v>0</v>
      </c>
      <c r="BW229" s="70">
        <f t="shared" si="1020"/>
        <v>0</v>
      </c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>
      <c r="A230" s="72"/>
      <c r="B230" s="56"/>
      <c r="C230" s="111" t="s">
        <v>261</v>
      </c>
      <c r="D230" s="112" t="s">
        <v>262</v>
      </c>
      <c r="E230" s="59">
        <v>3000</v>
      </c>
      <c r="F230" s="60"/>
      <c r="G230" s="60">
        <f t="shared" si="982"/>
        <v>3000</v>
      </c>
      <c r="H230" s="86"/>
      <c r="I230" s="61">
        <f t="shared" si="578"/>
        <v>0</v>
      </c>
      <c r="J230" s="61">
        <f t="shared" si="579"/>
        <v>0</v>
      </c>
      <c r="K230" s="70"/>
      <c r="L230" s="63"/>
      <c r="M230" s="70"/>
      <c r="N230" s="70"/>
      <c r="O230" s="66">
        <f t="shared" ref="O230:Q230" si="1024">AA230+AD230+AG230+AJ230+AM230+AP230+AS230+AV230+AY230+BB230+BE230+BH230</f>
        <v>0</v>
      </c>
      <c r="P230" s="66">
        <f t="shared" si="1024"/>
        <v>0</v>
      </c>
      <c r="Q230" s="66">
        <f t="shared" si="1024"/>
        <v>0</v>
      </c>
      <c r="R230" s="67">
        <f t="shared" ref="R230:T230" si="1025">IF(BK230=0,SUM(AA230+AD230+AG230+AJ230+AM230+AP230+AS230+AV230+AY230+BB230+BE230+BH230),BK230)</f>
        <v>0</v>
      </c>
      <c r="S230" s="67">
        <f t="shared" si="1025"/>
        <v>0</v>
      </c>
      <c r="T230" s="67">
        <f t="shared" si="1025"/>
        <v>0</v>
      </c>
      <c r="U230" s="66">
        <f t="shared" si="985"/>
        <v>0</v>
      </c>
      <c r="V230" s="66">
        <f t="shared" si="986"/>
        <v>0</v>
      </c>
      <c r="W230" s="66">
        <f t="shared" si="987"/>
        <v>0</v>
      </c>
      <c r="X230" s="69">
        <f t="shared" ref="X230:Y230" si="1026">IF(O230&gt;0,O230/K230,0)</f>
        <v>0</v>
      </c>
      <c r="Y230" s="69">
        <f t="shared" si="1026"/>
        <v>0</v>
      </c>
      <c r="Z230" s="69">
        <f t="shared" si="5"/>
        <v>0</v>
      </c>
      <c r="AA230" s="70"/>
      <c r="AB230" s="70"/>
      <c r="AC230" s="70"/>
      <c r="AD230" s="70"/>
      <c r="AE230" s="71"/>
      <c r="AF230" s="71"/>
      <c r="AG230" s="71"/>
      <c r="AH230" s="71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>
        <f t="shared" si="1011"/>
        <v>0</v>
      </c>
      <c r="BO230" s="65">
        <f t="shared" si="1012"/>
        <v>0</v>
      </c>
      <c r="BP230" s="70">
        <f t="shared" si="1013"/>
        <v>0</v>
      </c>
      <c r="BQ230" s="70">
        <f t="shared" si="1014"/>
        <v>0</v>
      </c>
      <c r="BR230" s="70">
        <f t="shared" si="1015"/>
        <v>0</v>
      </c>
      <c r="BS230" s="70">
        <f t="shared" si="1016"/>
        <v>0</v>
      </c>
      <c r="BT230" s="70">
        <f t="shared" si="1017"/>
        <v>0</v>
      </c>
      <c r="BU230" s="70">
        <f t="shared" si="1018"/>
        <v>0</v>
      </c>
      <c r="BV230" s="70">
        <f t="shared" si="1019"/>
        <v>0</v>
      </c>
      <c r="BW230" s="70">
        <f t="shared" si="1020"/>
        <v>0</v>
      </c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>
      <c r="A231" s="55" t="s">
        <v>521</v>
      </c>
      <c r="B231" s="56"/>
      <c r="C231" s="57" t="s">
        <v>522</v>
      </c>
      <c r="D231" s="93" t="s">
        <v>523</v>
      </c>
      <c r="E231" s="59">
        <v>10000</v>
      </c>
      <c r="F231" s="60"/>
      <c r="G231" s="60">
        <f t="shared" si="982"/>
        <v>10000</v>
      </c>
      <c r="H231" s="60">
        <v>10000</v>
      </c>
      <c r="I231" s="61">
        <f t="shared" si="578"/>
        <v>1.099</v>
      </c>
      <c r="J231" s="61">
        <f t="shared" si="579"/>
        <v>0.45350000000000001</v>
      </c>
      <c r="K231" s="62">
        <v>10990</v>
      </c>
      <c r="L231" s="63"/>
      <c r="M231" s="70"/>
      <c r="N231" s="70"/>
      <c r="O231" s="66">
        <f t="shared" ref="O231:Q231" si="1027">AA231+AD231+AG231+AJ231+AM231+AP231+AS231+AV231+AY231+BB231+BE231+BH231</f>
        <v>4535</v>
      </c>
      <c r="P231" s="66">
        <f t="shared" si="1027"/>
        <v>0</v>
      </c>
      <c r="Q231" s="66">
        <f t="shared" si="1027"/>
        <v>0</v>
      </c>
      <c r="R231" s="67">
        <f t="shared" ref="R231:T231" si="1028">IF(BK231=0,SUM(AA231+AD231+AG231+AJ231+AM231+AP231+AS231+AV231+AY231+BB231+BE231+BH231),BK231)</f>
        <v>4535</v>
      </c>
      <c r="S231" s="67">
        <f t="shared" si="1028"/>
        <v>0</v>
      </c>
      <c r="T231" s="67">
        <f t="shared" si="1028"/>
        <v>0</v>
      </c>
      <c r="U231" s="68">
        <f t="shared" si="985"/>
        <v>6455</v>
      </c>
      <c r="V231" s="66">
        <f t="shared" si="986"/>
        <v>0</v>
      </c>
      <c r="W231" s="66">
        <f t="shared" si="987"/>
        <v>0</v>
      </c>
      <c r="X231" s="69">
        <f t="shared" ref="X231:Y231" si="1029">IF(O231&gt;0,O231/K231,0)</f>
        <v>0.41264786169244766</v>
      </c>
      <c r="Y231" s="69">
        <f t="shared" si="1029"/>
        <v>0</v>
      </c>
      <c r="Z231" s="69">
        <f t="shared" si="5"/>
        <v>0</v>
      </c>
      <c r="AA231" s="70"/>
      <c r="AB231" s="70"/>
      <c r="AC231" s="70"/>
      <c r="AD231" s="70"/>
      <c r="AE231" s="71"/>
      <c r="AF231" s="71"/>
      <c r="AG231" s="71"/>
      <c r="AH231" s="71"/>
      <c r="AI231" s="70"/>
      <c r="AJ231" s="70"/>
      <c r="AK231" s="70"/>
      <c r="AL231" s="70"/>
      <c r="AM231" s="70"/>
      <c r="AN231" s="70"/>
      <c r="AO231" s="70"/>
      <c r="AP231" s="62">
        <v>4535</v>
      </c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>
        <f t="shared" si="1011"/>
        <v>4535</v>
      </c>
      <c r="BO231" s="65">
        <f t="shared" si="1012"/>
        <v>0</v>
      </c>
      <c r="BP231" s="70">
        <f t="shared" si="1013"/>
        <v>4535</v>
      </c>
      <c r="BQ231" s="70">
        <f t="shared" si="1014"/>
        <v>6455</v>
      </c>
      <c r="BR231" s="70">
        <f t="shared" si="1015"/>
        <v>0</v>
      </c>
      <c r="BS231" s="70">
        <f t="shared" si="1016"/>
        <v>6455</v>
      </c>
      <c r="BT231" s="70">
        <f t="shared" si="1017"/>
        <v>0</v>
      </c>
      <c r="BU231" s="70">
        <f t="shared" si="1018"/>
        <v>4535</v>
      </c>
      <c r="BV231" s="70">
        <f t="shared" si="1019"/>
        <v>6455</v>
      </c>
      <c r="BW231" s="70">
        <f t="shared" si="1020"/>
        <v>4535</v>
      </c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>
      <c r="A232" s="72"/>
      <c r="B232" s="56"/>
      <c r="C232" s="57" t="s">
        <v>281</v>
      </c>
      <c r="D232" s="58" t="s">
        <v>282</v>
      </c>
      <c r="E232" s="59">
        <v>10000</v>
      </c>
      <c r="F232" s="60"/>
      <c r="G232" s="60">
        <f t="shared" si="982"/>
        <v>10000</v>
      </c>
      <c r="H232" s="60"/>
      <c r="I232" s="61">
        <f t="shared" si="578"/>
        <v>0</v>
      </c>
      <c r="J232" s="61">
        <f t="shared" si="579"/>
        <v>0</v>
      </c>
      <c r="K232" s="70"/>
      <c r="L232" s="63"/>
      <c r="M232" s="70"/>
      <c r="N232" s="70"/>
      <c r="O232" s="66">
        <f t="shared" ref="O232:Q232" si="1030">AA232+AD232+AG232+AJ232+AM232+AP232+AS232+AV232+AY232+BB232+BE232+BH232</f>
        <v>0</v>
      </c>
      <c r="P232" s="66">
        <f t="shared" si="1030"/>
        <v>0</v>
      </c>
      <c r="Q232" s="66">
        <f t="shared" si="1030"/>
        <v>0</v>
      </c>
      <c r="R232" s="67">
        <f t="shared" ref="R232:T232" si="1031">IF(BK232=0,SUM(AA232+AD232+AG232+AJ232+AM232+AP232+AS232+AV232+AY232+BB232+BE232+BH232),BK232)</f>
        <v>0</v>
      </c>
      <c r="S232" s="67">
        <f t="shared" si="1031"/>
        <v>0</v>
      </c>
      <c r="T232" s="67">
        <f t="shared" si="1031"/>
        <v>0</v>
      </c>
      <c r="U232" s="66">
        <f t="shared" si="985"/>
        <v>0</v>
      </c>
      <c r="V232" s="66">
        <f t="shared" si="986"/>
        <v>0</v>
      </c>
      <c r="W232" s="66">
        <f t="shared" si="987"/>
        <v>0</v>
      </c>
      <c r="X232" s="69">
        <f t="shared" ref="X232:Y232" si="1032">IF(O232&gt;0,O232/K232,0)</f>
        <v>0</v>
      </c>
      <c r="Y232" s="69">
        <f t="shared" si="1032"/>
        <v>0</v>
      </c>
      <c r="Z232" s="69">
        <f t="shared" si="5"/>
        <v>0</v>
      </c>
      <c r="AA232" s="70"/>
      <c r="AB232" s="70"/>
      <c r="AC232" s="70"/>
      <c r="AD232" s="70"/>
      <c r="AE232" s="71"/>
      <c r="AF232" s="71"/>
      <c r="AG232" s="71"/>
      <c r="AH232" s="71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>
        <f t="shared" si="1011"/>
        <v>0</v>
      </c>
      <c r="BO232" s="65">
        <f t="shared" si="1012"/>
        <v>0</v>
      </c>
      <c r="BP232" s="70">
        <f t="shared" si="1013"/>
        <v>0</v>
      </c>
      <c r="BQ232" s="70">
        <f t="shared" si="1014"/>
        <v>0</v>
      </c>
      <c r="BR232" s="70">
        <f t="shared" si="1015"/>
        <v>0</v>
      </c>
      <c r="BS232" s="70">
        <f t="shared" si="1016"/>
        <v>0</v>
      </c>
      <c r="BT232" s="70">
        <f t="shared" si="1017"/>
        <v>0</v>
      </c>
      <c r="BU232" s="70">
        <f t="shared" si="1018"/>
        <v>0</v>
      </c>
      <c r="BV232" s="70">
        <f t="shared" si="1019"/>
        <v>0</v>
      </c>
      <c r="BW232" s="70">
        <f t="shared" si="1020"/>
        <v>0</v>
      </c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>
      <c r="A233" s="124" t="s">
        <v>524</v>
      </c>
      <c r="B233" s="82"/>
      <c r="C233" s="115" t="s">
        <v>265</v>
      </c>
      <c r="D233" s="116" t="s">
        <v>525</v>
      </c>
      <c r="E233" s="121"/>
      <c r="F233" s="122"/>
      <c r="G233" s="60">
        <f t="shared" si="982"/>
        <v>0</v>
      </c>
      <c r="H233" s="60"/>
      <c r="I233" s="61">
        <f t="shared" si="578"/>
        <v>0</v>
      </c>
      <c r="J233" s="61">
        <f t="shared" si="579"/>
        <v>0</v>
      </c>
      <c r="K233" s="70">
        <f>144304-17110-127194</f>
        <v>0</v>
      </c>
      <c r="L233" s="87"/>
      <c r="M233" s="123"/>
      <c r="N233" s="63"/>
      <c r="O233" s="66">
        <f t="shared" ref="O233:Q233" si="1033">AA233+AD233+AG233+AJ233+AM233+AP233+AS233+AV233+AY233+BB233+BE233+BH233</f>
        <v>0</v>
      </c>
      <c r="P233" s="66">
        <f t="shared" si="1033"/>
        <v>0</v>
      </c>
      <c r="Q233" s="66">
        <f t="shared" si="1033"/>
        <v>0</v>
      </c>
      <c r="R233" s="67">
        <f t="shared" ref="R233:T233" si="1034">IF(BK233=0,SUM(AA233+AD233+AG233+AJ233+AM233+AP233+AS233+AV233+AY233+BB233+BE233+BH233),BK233)</f>
        <v>0</v>
      </c>
      <c r="S233" s="67">
        <f t="shared" si="1034"/>
        <v>0</v>
      </c>
      <c r="T233" s="67">
        <f t="shared" si="1034"/>
        <v>0</v>
      </c>
      <c r="U233" s="66">
        <f t="shared" si="985"/>
        <v>0</v>
      </c>
      <c r="V233" s="66">
        <f t="shared" si="986"/>
        <v>0</v>
      </c>
      <c r="W233" s="66">
        <f t="shared" si="987"/>
        <v>0</v>
      </c>
      <c r="X233" s="69">
        <f t="shared" ref="X233:Y233" si="1035">IF(O233&gt;0,O233/K233,0)</f>
        <v>0</v>
      </c>
      <c r="Y233" s="69">
        <f t="shared" si="1035"/>
        <v>0</v>
      </c>
      <c r="Z233" s="69">
        <f t="shared" si="5"/>
        <v>0</v>
      </c>
      <c r="AA233" s="70"/>
      <c r="AB233" s="119"/>
      <c r="AC233" s="70"/>
      <c r="AD233" s="70"/>
      <c r="AE233" s="95"/>
      <c r="AF233" s="71"/>
      <c r="AG233" s="71"/>
      <c r="AH233" s="71"/>
      <c r="AI233" s="70"/>
      <c r="AJ233" s="70"/>
      <c r="AK233" s="70"/>
      <c r="AL233" s="70"/>
      <c r="AM233" s="70"/>
      <c r="AN233" s="62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>
        <f t="shared" si="1011"/>
        <v>0</v>
      </c>
      <c r="BO233" s="65">
        <f t="shared" si="1012"/>
        <v>0</v>
      </c>
      <c r="BP233" s="70">
        <f t="shared" si="1013"/>
        <v>0</v>
      </c>
      <c r="BQ233" s="70">
        <f t="shared" si="1014"/>
        <v>0</v>
      </c>
      <c r="BR233" s="70">
        <f t="shared" si="1015"/>
        <v>0</v>
      </c>
      <c r="BS233" s="70">
        <f t="shared" si="1016"/>
        <v>0</v>
      </c>
      <c r="BT233" s="70">
        <f t="shared" si="1017"/>
        <v>0</v>
      </c>
      <c r="BU233" s="70">
        <f t="shared" si="1018"/>
        <v>0</v>
      </c>
      <c r="BV233" s="70">
        <f t="shared" si="1019"/>
        <v>0</v>
      </c>
      <c r="BW233" s="70">
        <f t="shared" si="1020"/>
        <v>0</v>
      </c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>
      <c r="A234" s="223"/>
      <c r="B234" s="224"/>
      <c r="C234" s="38"/>
      <c r="D234" s="216" t="s">
        <v>526</v>
      </c>
      <c r="E234" s="209">
        <f t="shared" ref="E234:H234" si="1036">SUM(E235:E242)</f>
        <v>0</v>
      </c>
      <c r="F234" s="163">
        <f t="shared" si="1036"/>
        <v>0</v>
      </c>
      <c r="G234" s="163">
        <f t="shared" si="1036"/>
        <v>0</v>
      </c>
      <c r="H234" s="163">
        <f t="shared" si="1036"/>
        <v>2000000</v>
      </c>
      <c r="I234" s="217">
        <f t="shared" si="578"/>
        <v>0</v>
      </c>
      <c r="J234" s="217">
        <f t="shared" si="579"/>
        <v>0</v>
      </c>
      <c r="K234" s="163">
        <f t="shared" ref="K234:Q234" si="1037">SUM(K235:K242)</f>
        <v>1000</v>
      </c>
      <c r="L234" s="163">
        <f t="shared" si="1037"/>
        <v>0</v>
      </c>
      <c r="M234" s="60">
        <f t="shared" si="1037"/>
        <v>0</v>
      </c>
      <c r="N234" s="163">
        <f t="shared" si="1037"/>
        <v>2006336.47</v>
      </c>
      <c r="O234" s="163">
        <f t="shared" si="1037"/>
        <v>1000</v>
      </c>
      <c r="P234" s="163">
        <f t="shared" si="1037"/>
        <v>0</v>
      </c>
      <c r="Q234" s="163">
        <f t="shared" si="1037"/>
        <v>173759</v>
      </c>
      <c r="R234" s="67">
        <f t="shared" ref="R234:T234" si="1038">IF(BK234=0,SUM(AA234+AD234+AG234+AJ234+AM234+AP234+AS234+AV234+AY234+BB234+BE234+BH234),BK234)</f>
        <v>1000</v>
      </c>
      <c r="S234" s="67">
        <f t="shared" si="1038"/>
        <v>0</v>
      </c>
      <c r="T234" s="67">
        <f t="shared" si="1038"/>
        <v>173759</v>
      </c>
      <c r="U234" s="163">
        <f t="shared" ref="U234:W234" si="1039">SUM(U235:U242)</f>
        <v>0</v>
      </c>
      <c r="V234" s="163">
        <f t="shared" si="1039"/>
        <v>0</v>
      </c>
      <c r="W234" s="163">
        <f t="shared" si="1039"/>
        <v>1832577.47</v>
      </c>
      <c r="X234" s="42">
        <f t="shared" ref="X234:Y234" si="1040">IF(O234&gt;0,O234/K234,0)</f>
        <v>1</v>
      </c>
      <c r="Y234" s="42">
        <f t="shared" si="1040"/>
        <v>0</v>
      </c>
      <c r="Z234" s="42">
        <f t="shared" si="5"/>
        <v>8.660511464460395E-2</v>
      </c>
      <c r="AA234" s="218">
        <f t="shared" ref="AA234:BW234" si="1041">SUM(AA235:AA242)</f>
        <v>0</v>
      </c>
      <c r="AB234" s="218">
        <f t="shared" si="1041"/>
        <v>0</v>
      </c>
      <c r="AC234" s="218">
        <f t="shared" si="1041"/>
        <v>0</v>
      </c>
      <c r="AD234" s="218">
        <f t="shared" si="1041"/>
        <v>0</v>
      </c>
      <c r="AE234" s="218">
        <f t="shared" si="1041"/>
        <v>0</v>
      </c>
      <c r="AF234" s="218">
        <f t="shared" si="1041"/>
        <v>0</v>
      </c>
      <c r="AG234" s="218">
        <f t="shared" si="1041"/>
        <v>0</v>
      </c>
      <c r="AH234" s="218">
        <f t="shared" si="1041"/>
        <v>0</v>
      </c>
      <c r="AI234" s="218">
        <f t="shared" si="1041"/>
        <v>6360</v>
      </c>
      <c r="AJ234" s="218">
        <f t="shared" si="1041"/>
        <v>0</v>
      </c>
      <c r="AK234" s="218">
        <f t="shared" si="1041"/>
        <v>0</v>
      </c>
      <c r="AL234" s="218">
        <f t="shared" si="1041"/>
        <v>16040</v>
      </c>
      <c r="AM234" s="218">
        <f t="shared" si="1041"/>
        <v>0</v>
      </c>
      <c r="AN234" s="218">
        <f t="shared" si="1041"/>
        <v>0</v>
      </c>
      <c r="AO234" s="218">
        <f t="shared" si="1041"/>
        <v>104289</v>
      </c>
      <c r="AP234" s="218">
        <f t="shared" si="1041"/>
        <v>1000</v>
      </c>
      <c r="AQ234" s="218">
        <f t="shared" si="1041"/>
        <v>0</v>
      </c>
      <c r="AR234" s="218">
        <f t="shared" si="1041"/>
        <v>47070</v>
      </c>
      <c r="AS234" s="218">
        <f t="shared" si="1041"/>
        <v>0</v>
      </c>
      <c r="AT234" s="218">
        <f t="shared" si="1041"/>
        <v>0</v>
      </c>
      <c r="AU234" s="218">
        <f t="shared" si="1041"/>
        <v>0</v>
      </c>
      <c r="AV234" s="218">
        <f t="shared" si="1041"/>
        <v>0</v>
      </c>
      <c r="AW234" s="218">
        <f t="shared" si="1041"/>
        <v>0</v>
      </c>
      <c r="AX234" s="218">
        <f t="shared" si="1041"/>
        <v>0</v>
      </c>
      <c r="AY234" s="218">
        <f t="shared" si="1041"/>
        <v>0</v>
      </c>
      <c r="AZ234" s="218">
        <f t="shared" si="1041"/>
        <v>0</v>
      </c>
      <c r="BA234" s="218">
        <f t="shared" si="1041"/>
        <v>0</v>
      </c>
      <c r="BB234" s="218">
        <f t="shared" si="1041"/>
        <v>0</v>
      </c>
      <c r="BC234" s="218">
        <f t="shared" si="1041"/>
        <v>0</v>
      </c>
      <c r="BD234" s="218">
        <f t="shared" si="1041"/>
        <v>0</v>
      </c>
      <c r="BE234" s="218">
        <f t="shared" si="1041"/>
        <v>0</v>
      </c>
      <c r="BF234" s="218">
        <f t="shared" si="1041"/>
        <v>0</v>
      </c>
      <c r="BG234" s="218">
        <f t="shared" si="1041"/>
        <v>0</v>
      </c>
      <c r="BH234" s="218">
        <f t="shared" si="1041"/>
        <v>0</v>
      </c>
      <c r="BI234" s="218">
        <f t="shared" si="1041"/>
        <v>0</v>
      </c>
      <c r="BJ234" s="218">
        <f t="shared" si="1041"/>
        <v>0</v>
      </c>
      <c r="BK234" s="218">
        <f t="shared" si="1041"/>
        <v>0</v>
      </c>
      <c r="BL234" s="218">
        <f t="shared" si="1041"/>
        <v>0</v>
      </c>
      <c r="BM234" s="218">
        <f t="shared" si="1041"/>
        <v>0</v>
      </c>
      <c r="BN234" s="218">
        <f t="shared" si="1041"/>
        <v>1000</v>
      </c>
      <c r="BO234" s="218">
        <f t="shared" si="1041"/>
        <v>173759</v>
      </c>
      <c r="BP234" s="218">
        <f t="shared" si="1041"/>
        <v>174759</v>
      </c>
      <c r="BQ234" s="218">
        <f t="shared" si="1041"/>
        <v>0</v>
      </c>
      <c r="BR234" s="218">
        <f t="shared" si="1041"/>
        <v>1832577.47</v>
      </c>
      <c r="BS234" s="218">
        <f t="shared" si="1041"/>
        <v>1832577.47</v>
      </c>
      <c r="BT234" s="218">
        <f t="shared" si="1041"/>
        <v>0</v>
      </c>
      <c r="BU234" s="218">
        <f t="shared" si="1041"/>
        <v>174759</v>
      </c>
      <c r="BV234" s="218">
        <f t="shared" si="1041"/>
        <v>1832577.47</v>
      </c>
      <c r="BW234" s="218">
        <f t="shared" si="1041"/>
        <v>174759</v>
      </c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>
      <c r="A235" s="55" t="s">
        <v>527</v>
      </c>
      <c r="B235" s="56"/>
      <c r="C235" s="57" t="s">
        <v>374</v>
      </c>
      <c r="D235" s="225" t="s">
        <v>528</v>
      </c>
      <c r="E235" s="59"/>
      <c r="F235" s="60"/>
      <c r="G235" s="60">
        <f t="shared" ref="G235:G242" si="1042">E235-F235</f>
        <v>0</v>
      </c>
      <c r="H235" s="60">
        <v>150000</v>
      </c>
      <c r="I235" s="61">
        <f t="shared" si="578"/>
        <v>0</v>
      </c>
      <c r="J235" s="61">
        <f t="shared" si="579"/>
        <v>0</v>
      </c>
      <c r="K235" s="70"/>
      <c r="L235" s="63"/>
      <c r="M235" s="70"/>
      <c r="N235" s="62">
        <f>20000+200000</f>
        <v>220000</v>
      </c>
      <c r="O235" s="66">
        <f t="shared" ref="O235:Q235" si="1043">AA235+AD235+AG235+AJ235+AM235+AP235+AS235+AV235+AY235+BB235+BE235+BH235</f>
        <v>0</v>
      </c>
      <c r="P235" s="66">
        <f t="shared" si="1043"/>
        <v>0</v>
      </c>
      <c r="Q235" s="66">
        <f t="shared" si="1043"/>
        <v>63839</v>
      </c>
      <c r="R235" s="67">
        <f t="shared" ref="R235:T235" si="1044">IF(BK235=0,SUM(AA235+AD235+AG235+AJ235+AM235+AP235+AS235+AV235+AY235+BB235+BE235+BH235),BK235)</f>
        <v>0</v>
      </c>
      <c r="S235" s="67">
        <f t="shared" si="1044"/>
        <v>0</v>
      </c>
      <c r="T235" s="67">
        <f t="shared" si="1044"/>
        <v>63839</v>
      </c>
      <c r="U235" s="66">
        <f t="shared" ref="U235:U242" si="1045">K235-O235</f>
        <v>0</v>
      </c>
      <c r="V235" s="66">
        <f t="shared" ref="V235:V242" si="1046">L235-P235-M235</f>
        <v>0</v>
      </c>
      <c r="W235" s="68">
        <f t="shared" ref="W235:W242" si="1047">N235-Q235</f>
        <v>156161</v>
      </c>
      <c r="X235" s="69">
        <f t="shared" ref="X235:Y235" si="1048">IF(O235&gt;0,O235/K235,0)</f>
        <v>0</v>
      </c>
      <c r="Y235" s="69">
        <f t="shared" si="1048"/>
        <v>0</v>
      </c>
      <c r="Z235" s="69">
        <f t="shared" si="5"/>
        <v>0.29017727272727273</v>
      </c>
      <c r="AA235" s="70"/>
      <c r="AB235" s="70"/>
      <c r="AC235" s="70"/>
      <c r="AD235" s="70"/>
      <c r="AE235" s="71"/>
      <c r="AF235" s="71"/>
      <c r="AG235" s="71"/>
      <c r="AH235" s="71"/>
      <c r="AI235" s="70">
        <f>360+1500+3000+540+960</f>
        <v>6360</v>
      </c>
      <c r="AJ235" s="70"/>
      <c r="AK235" s="70"/>
      <c r="AL235" s="70">
        <f>380+4200+4860+4200-4200+4200+2700-2700+2400</f>
        <v>16040</v>
      </c>
      <c r="AM235" s="70"/>
      <c r="AN235" s="70"/>
      <c r="AO235" s="70">
        <f>480+540+300-300+5850+6962+6823+180+478+678+218</f>
        <v>22209</v>
      </c>
      <c r="AP235" s="70"/>
      <c r="AQ235" s="70"/>
      <c r="AR235" s="70">
        <f>90+6840+6600+5880-180</f>
        <v>19230</v>
      </c>
      <c r="AS235" s="70"/>
      <c r="AT235" s="70"/>
      <c r="AU235" s="70"/>
      <c r="AV235" s="70"/>
      <c r="AW235" s="70"/>
      <c r="AX235" s="70"/>
      <c r="AY235" s="70"/>
      <c r="AZ235" s="70"/>
      <c r="BA235" s="226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>
        <f t="shared" ref="BN235" si="1049">IF(O235-BK235&gt;0,O235-BK235,0)</f>
        <v>0</v>
      </c>
      <c r="BO235" s="65">
        <f t="shared" ref="BO235" si="1050">IF(Q235-BM235&gt;0,Q235-BM235,0)</f>
        <v>63839</v>
      </c>
      <c r="BP235" s="70">
        <f t="shared" ref="BP235" si="1051">IF(BN235+BO235&gt;0,BN235+BO235,0)</f>
        <v>63839</v>
      </c>
      <c r="BQ235" s="70">
        <f t="shared" ref="BQ235" si="1052">IF(U235=0,0,U235)</f>
        <v>0</v>
      </c>
      <c r="BR235" s="70">
        <f t="shared" ref="BR235" si="1053">IF(W235=0,0,W235)</f>
        <v>156161</v>
      </c>
      <c r="BS235" s="70">
        <f t="shared" ref="BS235" si="1054">IF(BQ235+BR235&gt;0,BQ235+BR235,0)</f>
        <v>156161</v>
      </c>
      <c r="BT235" s="70">
        <f t="shared" ref="BT235" si="1055">IF(V235&gt;0,V235,0)</f>
        <v>0</v>
      </c>
      <c r="BU235" s="70">
        <f t="shared" ref="BU235" si="1056">IF(BP235=0,0,BP235)</f>
        <v>63839</v>
      </c>
      <c r="BV235" s="70">
        <f t="shared" ref="BV235" si="1057">IF(BS235=0,0,BS235)</f>
        <v>156161</v>
      </c>
      <c r="BW235" s="70">
        <f t="shared" ref="BW235" si="1058">IF(BP235+BT235&gt;0,BP235+BT235,0)</f>
        <v>63839</v>
      </c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>
      <c r="A236" s="55" t="s">
        <v>529</v>
      </c>
      <c r="B236" s="73"/>
      <c r="C236" s="57" t="s">
        <v>374</v>
      </c>
      <c r="D236" s="227" t="s">
        <v>530</v>
      </c>
      <c r="E236" s="59"/>
      <c r="F236" s="60"/>
      <c r="G236" s="60">
        <f t="shared" si="1042"/>
        <v>0</v>
      </c>
      <c r="H236" s="60">
        <v>150000</v>
      </c>
      <c r="I236" s="61">
        <f t="shared" si="578"/>
        <v>0</v>
      </c>
      <c r="J236" s="61">
        <f t="shared" si="579"/>
        <v>0</v>
      </c>
      <c r="K236" s="70"/>
      <c r="L236" s="63"/>
      <c r="M236" s="70"/>
      <c r="N236" s="62">
        <f>46000+500000+578005</f>
        <v>1124005</v>
      </c>
      <c r="O236" s="66">
        <f t="shared" ref="O236:Q236" si="1059">AA236+AD236+AG236+AJ236+AM236+AP236+AS236+AV236+AY236+BB236+BE236+BH236</f>
        <v>0</v>
      </c>
      <c r="P236" s="66">
        <f t="shared" si="1059"/>
        <v>0</v>
      </c>
      <c r="Q236" s="66">
        <f t="shared" si="1059"/>
        <v>109920</v>
      </c>
      <c r="R236" s="67">
        <f t="shared" ref="R236:T236" si="1060">IF(BK236=0,SUM(AA236+AD236+AG236+AJ236+AM236+AP236+AS236+AV236+AY236+BB236+BE236+BH236),BK236)</f>
        <v>0</v>
      </c>
      <c r="S236" s="67">
        <f t="shared" si="1060"/>
        <v>0</v>
      </c>
      <c r="T236" s="67">
        <f t="shared" si="1060"/>
        <v>109920</v>
      </c>
      <c r="U236" s="66">
        <f t="shared" si="1045"/>
        <v>0</v>
      </c>
      <c r="V236" s="66">
        <f t="shared" si="1046"/>
        <v>0</v>
      </c>
      <c r="W236" s="68">
        <f t="shared" si="1047"/>
        <v>1014085</v>
      </c>
      <c r="X236" s="69">
        <f t="shared" ref="X236:Y236" si="1061">IF(O236&gt;0,O236/K236,0)</f>
        <v>0</v>
      </c>
      <c r="Y236" s="69">
        <f t="shared" si="1061"/>
        <v>0</v>
      </c>
      <c r="Z236" s="69">
        <f t="shared" si="5"/>
        <v>9.7793159283099271E-2</v>
      </c>
      <c r="AA236" s="70"/>
      <c r="AB236" s="70"/>
      <c r="AC236" s="70"/>
      <c r="AD236" s="70"/>
      <c r="AE236" s="71"/>
      <c r="AF236" s="71"/>
      <c r="AG236" s="71"/>
      <c r="AH236" s="71"/>
      <c r="AI236" s="70"/>
      <c r="AJ236" s="70"/>
      <c r="AK236" s="65"/>
      <c r="AL236" s="70"/>
      <c r="AM236" s="70"/>
      <c r="AN236" s="65"/>
      <c r="AO236" s="70">
        <f>47520+25920+8640-8640+8160-47520+43200+4320+480</f>
        <v>82080</v>
      </c>
      <c r="AP236" s="70"/>
      <c r="AQ236" s="65"/>
      <c r="AR236" s="65">
        <f>8640+2880+16320</f>
        <v>27840</v>
      </c>
      <c r="AS236" s="70"/>
      <c r="AT236" s="70"/>
      <c r="AU236" s="65"/>
      <c r="AV236" s="70"/>
      <c r="AW236" s="65"/>
      <c r="AX236" s="65"/>
      <c r="AY236" s="70"/>
      <c r="AZ236" s="70"/>
      <c r="BA236" s="228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>
        <f t="shared" ref="BN236:BN242" si="1062">IF(O236-BK236&gt;0,O236-BK236,0)</f>
        <v>0</v>
      </c>
      <c r="BO236" s="65">
        <f t="shared" ref="BO236:BO242" si="1063">IF(Q236-BM236&gt;0,Q236-BM236,0)</f>
        <v>109920</v>
      </c>
      <c r="BP236" s="70">
        <f t="shared" ref="BP236:BP242" si="1064">IF(BN236+BO236&gt;0,BN236+BO236,0)</f>
        <v>109920</v>
      </c>
      <c r="BQ236" s="70">
        <f t="shared" ref="BQ236:BQ242" si="1065">IF(U236=0,0,U236)</f>
        <v>0</v>
      </c>
      <c r="BR236" s="70">
        <f t="shared" ref="BR236:BR242" si="1066">IF(W236=0,0,W236)</f>
        <v>1014085</v>
      </c>
      <c r="BS236" s="70">
        <f t="shared" ref="BS236:BS242" si="1067">IF(BQ236+BR236&gt;0,BQ236+BR236,0)</f>
        <v>1014085</v>
      </c>
      <c r="BT236" s="70">
        <f t="shared" ref="BT236:BT242" si="1068">IF(V236&gt;0,V236,0)</f>
        <v>0</v>
      </c>
      <c r="BU236" s="70">
        <f t="shared" ref="BU236:BU242" si="1069">IF(BP236=0,0,BP236)</f>
        <v>109920</v>
      </c>
      <c r="BV236" s="70">
        <f t="shared" ref="BV236:BV242" si="1070">IF(BS236=0,0,BS236)</f>
        <v>1014085</v>
      </c>
      <c r="BW236" s="70">
        <f t="shared" ref="BW236:BW242" si="1071">IF(BP236+BT236&gt;0,BP236+BT236,0)</f>
        <v>109920</v>
      </c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 customHeight="1">
      <c r="A237" s="55" t="s">
        <v>531</v>
      </c>
      <c r="B237" s="73"/>
      <c r="C237" s="57" t="s">
        <v>374</v>
      </c>
      <c r="D237" s="229" t="s">
        <v>532</v>
      </c>
      <c r="E237" s="59"/>
      <c r="F237" s="60"/>
      <c r="G237" s="60">
        <f t="shared" si="1042"/>
        <v>0</v>
      </c>
      <c r="H237" s="60">
        <v>150000</v>
      </c>
      <c r="I237" s="61">
        <f t="shared" si="578"/>
        <v>0</v>
      </c>
      <c r="J237" s="61">
        <f t="shared" si="579"/>
        <v>0</v>
      </c>
      <c r="K237" s="70"/>
      <c r="L237" s="63"/>
      <c r="M237" s="70"/>
      <c r="N237" s="80">
        <f>830393.5-110000-720393.5+662331.47</f>
        <v>662331.47</v>
      </c>
      <c r="O237" s="66">
        <f t="shared" ref="O237:Q237" si="1072">AA237+AD237+AG237+AJ237+AM237+AP237+AS237+AV237+AY237+BB237+BE237+BH237</f>
        <v>0</v>
      </c>
      <c r="P237" s="66">
        <f t="shared" si="1072"/>
        <v>0</v>
      </c>
      <c r="Q237" s="66">
        <f t="shared" si="1072"/>
        <v>0</v>
      </c>
      <c r="R237" s="67">
        <f t="shared" ref="R237:T237" si="1073">IF(BK237=0,SUM(AA237+AD237+AG237+AJ237+AM237+AP237+AS237+AV237+AY237+BB237+BE237+BH237),BK237)</f>
        <v>0</v>
      </c>
      <c r="S237" s="67">
        <f t="shared" si="1073"/>
        <v>0</v>
      </c>
      <c r="T237" s="67">
        <f t="shared" si="1073"/>
        <v>0</v>
      </c>
      <c r="U237" s="66">
        <f t="shared" si="1045"/>
        <v>0</v>
      </c>
      <c r="V237" s="66">
        <f t="shared" si="1046"/>
        <v>0</v>
      </c>
      <c r="W237" s="68">
        <f t="shared" si="1047"/>
        <v>662331.47</v>
      </c>
      <c r="X237" s="69">
        <f t="shared" ref="X237:Y237" si="1074">IF(O237&gt;0,O237/K237,0)</f>
        <v>0</v>
      </c>
      <c r="Y237" s="69">
        <f t="shared" si="1074"/>
        <v>0</v>
      </c>
      <c r="Z237" s="69">
        <f t="shared" si="5"/>
        <v>0</v>
      </c>
      <c r="AA237" s="70"/>
      <c r="AB237" s="70"/>
      <c r="AC237" s="70"/>
      <c r="AD237" s="70"/>
      <c r="AE237" s="71"/>
      <c r="AF237" s="71"/>
      <c r="AG237" s="71"/>
      <c r="AH237" s="71"/>
      <c r="AI237" s="70"/>
      <c r="AJ237" s="70"/>
      <c r="AK237" s="65"/>
      <c r="AL237" s="70"/>
      <c r="AM237" s="70"/>
      <c r="AN237" s="65"/>
      <c r="AO237" s="70"/>
      <c r="AP237" s="70"/>
      <c r="AQ237" s="65"/>
      <c r="AR237" s="65"/>
      <c r="AS237" s="70"/>
      <c r="AT237" s="70"/>
      <c r="AU237" s="65"/>
      <c r="AV237" s="70"/>
      <c r="AW237" s="65"/>
      <c r="AX237" s="65"/>
      <c r="AY237" s="70"/>
      <c r="AZ237" s="70"/>
      <c r="BA237" s="228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>
        <f t="shared" si="1062"/>
        <v>0</v>
      </c>
      <c r="BO237" s="65">
        <f t="shared" si="1063"/>
        <v>0</v>
      </c>
      <c r="BP237" s="70">
        <f t="shared" si="1064"/>
        <v>0</v>
      </c>
      <c r="BQ237" s="70">
        <f t="shared" si="1065"/>
        <v>0</v>
      </c>
      <c r="BR237" s="70">
        <f t="shared" si="1066"/>
        <v>662331.47</v>
      </c>
      <c r="BS237" s="70">
        <f t="shared" si="1067"/>
        <v>662331.47</v>
      </c>
      <c r="BT237" s="70">
        <f t="shared" si="1068"/>
        <v>0</v>
      </c>
      <c r="BU237" s="70">
        <f t="shared" si="1069"/>
        <v>0</v>
      </c>
      <c r="BV237" s="70">
        <f t="shared" si="1070"/>
        <v>662331.47</v>
      </c>
      <c r="BW237" s="70">
        <f t="shared" si="1071"/>
        <v>0</v>
      </c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>
      <c r="A238" s="72"/>
      <c r="B238" s="73"/>
      <c r="C238" s="57" t="s">
        <v>507</v>
      </c>
      <c r="D238" s="58" t="s">
        <v>533</v>
      </c>
      <c r="E238" s="59"/>
      <c r="F238" s="60"/>
      <c r="G238" s="60">
        <f t="shared" si="1042"/>
        <v>0</v>
      </c>
      <c r="H238" s="60">
        <v>850000</v>
      </c>
      <c r="I238" s="61">
        <f t="shared" si="578"/>
        <v>0</v>
      </c>
      <c r="J238" s="61">
        <f t="shared" si="579"/>
        <v>0</v>
      </c>
      <c r="K238" s="70"/>
      <c r="L238" s="63"/>
      <c r="M238" s="70"/>
      <c r="N238" s="63"/>
      <c r="O238" s="66">
        <f t="shared" ref="O238:Q238" si="1075">AA238+AD238+AG238+AJ238+AM238+AP238+AS238+AV238+AY238+BB238+BE238+BH238</f>
        <v>0</v>
      </c>
      <c r="P238" s="66">
        <f t="shared" si="1075"/>
        <v>0</v>
      </c>
      <c r="Q238" s="66">
        <f t="shared" si="1075"/>
        <v>0</v>
      </c>
      <c r="R238" s="67">
        <f t="shared" ref="R238:T238" si="1076">IF(BK238=0,SUM(AA238+AD238+AG238+AJ238+AM238+AP238+AS238+AV238+AY238+BB238+BE238+BH238),BK238)</f>
        <v>0</v>
      </c>
      <c r="S238" s="67">
        <f t="shared" si="1076"/>
        <v>0</v>
      </c>
      <c r="T238" s="67">
        <f t="shared" si="1076"/>
        <v>0</v>
      </c>
      <c r="U238" s="66">
        <f t="shared" si="1045"/>
        <v>0</v>
      </c>
      <c r="V238" s="66">
        <f t="shared" si="1046"/>
        <v>0</v>
      </c>
      <c r="W238" s="66">
        <f t="shared" si="1047"/>
        <v>0</v>
      </c>
      <c r="X238" s="69">
        <f t="shared" ref="X238:Y238" si="1077">IF(O238&gt;0,O238/K238,0)</f>
        <v>0</v>
      </c>
      <c r="Y238" s="69">
        <f t="shared" si="1077"/>
        <v>0</v>
      </c>
      <c r="Z238" s="69">
        <f t="shared" si="5"/>
        <v>0</v>
      </c>
      <c r="AA238" s="70"/>
      <c r="AB238" s="70"/>
      <c r="AC238" s="70"/>
      <c r="AD238" s="70"/>
      <c r="AE238" s="71"/>
      <c r="AF238" s="71"/>
      <c r="AG238" s="71"/>
      <c r="AH238" s="71"/>
      <c r="AI238" s="70"/>
      <c r="AJ238" s="70"/>
      <c r="AK238" s="65"/>
      <c r="AL238" s="70"/>
      <c r="AM238" s="70"/>
      <c r="AN238" s="65"/>
      <c r="AO238" s="70"/>
      <c r="AP238" s="70"/>
      <c r="AQ238" s="65"/>
      <c r="AR238" s="65"/>
      <c r="AS238" s="70"/>
      <c r="AT238" s="70"/>
      <c r="AU238" s="65"/>
      <c r="AV238" s="70"/>
      <c r="AW238" s="65"/>
      <c r="AX238" s="65"/>
      <c r="AY238" s="70"/>
      <c r="AZ238" s="70"/>
      <c r="BA238" s="228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>
        <f t="shared" si="1062"/>
        <v>0</v>
      </c>
      <c r="BO238" s="65">
        <f t="shared" si="1063"/>
        <v>0</v>
      </c>
      <c r="BP238" s="70">
        <f t="shared" si="1064"/>
        <v>0</v>
      </c>
      <c r="BQ238" s="70">
        <f t="shared" si="1065"/>
        <v>0</v>
      </c>
      <c r="BR238" s="70">
        <f t="shared" si="1066"/>
        <v>0</v>
      </c>
      <c r="BS238" s="70">
        <f t="shared" si="1067"/>
        <v>0</v>
      </c>
      <c r="BT238" s="70">
        <f t="shared" si="1068"/>
        <v>0</v>
      </c>
      <c r="BU238" s="70">
        <f t="shared" si="1069"/>
        <v>0</v>
      </c>
      <c r="BV238" s="70">
        <f t="shared" si="1070"/>
        <v>0</v>
      </c>
      <c r="BW238" s="70">
        <f t="shared" si="1071"/>
        <v>0</v>
      </c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>
      <c r="A239" s="72"/>
      <c r="B239" s="73"/>
      <c r="C239" s="57" t="s">
        <v>507</v>
      </c>
      <c r="D239" s="58" t="s">
        <v>533</v>
      </c>
      <c r="E239" s="59"/>
      <c r="F239" s="60"/>
      <c r="G239" s="60">
        <f t="shared" si="1042"/>
        <v>0</v>
      </c>
      <c r="H239" s="60">
        <v>700000</v>
      </c>
      <c r="I239" s="61">
        <f t="shared" si="578"/>
        <v>0</v>
      </c>
      <c r="J239" s="61">
        <f t="shared" si="579"/>
        <v>0</v>
      </c>
      <c r="K239" s="70"/>
      <c r="L239" s="63"/>
      <c r="M239" s="70"/>
      <c r="N239" s="70"/>
      <c r="O239" s="66">
        <f t="shared" ref="O239:Q239" si="1078">AA239+AD239+AG239+AJ239+AM239+AP239+AS239+AV239+AY239+BB239+BE239+BH239</f>
        <v>0</v>
      </c>
      <c r="P239" s="66">
        <f t="shared" si="1078"/>
        <v>0</v>
      </c>
      <c r="Q239" s="66">
        <f t="shared" si="1078"/>
        <v>0</v>
      </c>
      <c r="R239" s="67">
        <f t="shared" ref="R239:T239" si="1079">IF(BK239=0,SUM(AA239+AD239+AG239+AJ239+AM239+AP239+AS239+AV239+AY239+BB239+BE239+BH239),BK239)</f>
        <v>0</v>
      </c>
      <c r="S239" s="67">
        <f t="shared" si="1079"/>
        <v>0</v>
      </c>
      <c r="T239" s="67">
        <f t="shared" si="1079"/>
        <v>0</v>
      </c>
      <c r="U239" s="66">
        <f t="shared" si="1045"/>
        <v>0</v>
      </c>
      <c r="V239" s="66">
        <f t="shared" si="1046"/>
        <v>0</v>
      </c>
      <c r="W239" s="66">
        <f t="shared" si="1047"/>
        <v>0</v>
      </c>
      <c r="X239" s="69">
        <f t="shared" ref="X239:Y239" si="1080">IF(O239&gt;0,O239/K239,0)</f>
        <v>0</v>
      </c>
      <c r="Y239" s="69">
        <f t="shared" si="1080"/>
        <v>0</v>
      </c>
      <c r="Z239" s="69">
        <f t="shared" si="5"/>
        <v>0</v>
      </c>
      <c r="AA239" s="70"/>
      <c r="AB239" s="70"/>
      <c r="AC239" s="70"/>
      <c r="AD239" s="70"/>
      <c r="AE239" s="71"/>
      <c r="AF239" s="71"/>
      <c r="AG239" s="71"/>
      <c r="AH239" s="71"/>
      <c r="AI239" s="70"/>
      <c r="AJ239" s="70"/>
      <c r="AK239" s="65"/>
      <c r="AL239" s="70"/>
      <c r="AM239" s="70"/>
      <c r="AN239" s="65"/>
      <c r="AO239" s="70"/>
      <c r="AP239" s="70"/>
      <c r="AQ239" s="65"/>
      <c r="AR239" s="65"/>
      <c r="AS239" s="70"/>
      <c r="AT239" s="70"/>
      <c r="AU239" s="65"/>
      <c r="AV239" s="70"/>
      <c r="AW239" s="65"/>
      <c r="AX239" s="65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>
        <f t="shared" si="1062"/>
        <v>0</v>
      </c>
      <c r="BO239" s="65">
        <f t="shared" si="1063"/>
        <v>0</v>
      </c>
      <c r="BP239" s="70">
        <f t="shared" si="1064"/>
        <v>0</v>
      </c>
      <c r="BQ239" s="70">
        <f t="shared" si="1065"/>
        <v>0</v>
      </c>
      <c r="BR239" s="70">
        <f t="shared" si="1066"/>
        <v>0</v>
      </c>
      <c r="BS239" s="70">
        <f t="shared" si="1067"/>
        <v>0</v>
      </c>
      <c r="BT239" s="70">
        <f t="shared" si="1068"/>
        <v>0</v>
      </c>
      <c r="BU239" s="70">
        <f t="shared" si="1069"/>
        <v>0</v>
      </c>
      <c r="BV239" s="70">
        <f t="shared" si="1070"/>
        <v>0</v>
      </c>
      <c r="BW239" s="70">
        <f t="shared" si="1071"/>
        <v>0</v>
      </c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 customHeight="1">
      <c r="A240" s="55" t="s">
        <v>534</v>
      </c>
      <c r="B240" s="73"/>
      <c r="C240" s="57" t="s">
        <v>507</v>
      </c>
      <c r="D240" s="58" t="s">
        <v>535</v>
      </c>
      <c r="E240" s="59"/>
      <c r="F240" s="60"/>
      <c r="G240" s="60">
        <f t="shared" si="1042"/>
        <v>0</v>
      </c>
      <c r="H240" s="60">
        <v>0</v>
      </c>
      <c r="I240" s="61">
        <f t="shared" si="578"/>
        <v>0</v>
      </c>
      <c r="J240" s="61">
        <f t="shared" si="579"/>
        <v>0</v>
      </c>
      <c r="K240" s="62">
        <v>1000</v>
      </c>
      <c r="L240" s="63"/>
      <c r="M240" s="70"/>
      <c r="N240" s="70"/>
      <c r="O240" s="66">
        <f t="shared" ref="O240:Q240" si="1081">AA240+AD240+AG240+AJ240+AM240+AP240+AS240+AV240+AY240+BB240+BE240+BH240</f>
        <v>1000</v>
      </c>
      <c r="P240" s="66">
        <f t="shared" si="1081"/>
        <v>0</v>
      </c>
      <c r="Q240" s="66">
        <f t="shared" si="1081"/>
        <v>0</v>
      </c>
      <c r="R240" s="67">
        <f t="shared" ref="R240:T240" si="1082">IF(BK240=0,SUM(AA240+AD240+AG240+AJ240+AM240+AP240+AS240+AV240+AY240+BB240+BE240+BH240),BK240)</f>
        <v>1000</v>
      </c>
      <c r="S240" s="67">
        <f t="shared" si="1082"/>
        <v>0</v>
      </c>
      <c r="T240" s="67">
        <f t="shared" si="1082"/>
        <v>0</v>
      </c>
      <c r="U240" s="66">
        <f t="shared" si="1045"/>
        <v>0</v>
      </c>
      <c r="V240" s="66">
        <f t="shared" si="1046"/>
        <v>0</v>
      </c>
      <c r="W240" s="66">
        <f t="shared" si="1047"/>
        <v>0</v>
      </c>
      <c r="X240" s="69">
        <f t="shared" ref="X240:Y240" si="1083">IF(O240&gt;0,O240/K240,0)</f>
        <v>1</v>
      </c>
      <c r="Y240" s="69">
        <f t="shared" si="1083"/>
        <v>0</v>
      </c>
      <c r="Z240" s="69">
        <f t="shared" si="5"/>
        <v>0</v>
      </c>
      <c r="AA240" s="70"/>
      <c r="AB240" s="70"/>
      <c r="AC240" s="70"/>
      <c r="AD240" s="70"/>
      <c r="AE240" s="71"/>
      <c r="AF240" s="71"/>
      <c r="AG240" s="71"/>
      <c r="AH240" s="71"/>
      <c r="AI240" s="70"/>
      <c r="AJ240" s="70"/>
      <c r="AK240" s="65"/>
      <c r="AL240" s="70"/>
      <c r="AM240" s="70"/>
      <c r="AN240" s="65"/>
      <c r="AO240" s="70"/>
      <c r="AP240" s="62">
        <v>1000</v>
      </c>
      <c r="AQ240" s="65"/>
      <c r="AR240" s="65"/>
      <c r="AS240" s="70"/>
      <c r="AT240" s="70"/>
      <c r="AU240" s="65"/>
      <c r="AV240" s="70"/>
      <c r="AW240" s="65"/>
      <c r="AX240" s="65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>
        <f t="shared" si="1062"/>
        <v>1000</v>
      </c>
      <c r="BO240" s="65">
        <f t="shared" si="1063"/>
        <v>0</v>
      </c>
      <c r="BP240" s="70">
        <f t="shared" si="1064"/>
        <v>1000</v>
      </c>
      <c r="BQ240" s="70">
        <f t="shared" si="1065"/>
        <v>0</v>
      </c>
      <c r="BR240" s="70">
        <f t="shared" si="1066"/>
        <v>0</v>
      </c>
      <c r="BS240" s="70">
        <f t="shared" si="1067"/>
        <v>0</v>
      </c>
      <c r="BT240" s="70">
        <f t="shared" si="1068"/>
        <v>0</v>
      </c>
      <c r="BU240" s="70">
        <f t="shared" si="1069"/>
        <v>1000</v>
      </c>
      <c r="BV240" s="70">
        <f t="shared" si="1070"/>
        <v>0</v>
      </c>
      <c r="BW240" s="70">
        <f t="shared" si="1071"/>
        <v>1000</v>
      </c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>
      <c r="A241" s="72"/>
      <c r="B241" s="73"/>
      <c r="C241" s="57" t="s">
        <v>507</v>
      </c>
      <c r="D241" s="58" t="s">
        <v>536</v>
      </c>
      <c r="E241" s="59"/>
      <c r="F241" s="60"/>
      <c r="G241" s="60">
        <f t="shared" si="1042"/>
        <v>0</v>
      </c>
      <c r="H241" s="60">
        <v>0</v>
      </c>
      <c r="I241" s="61">
        <f t="shared" si="578"/>
        <v>0</v>
      </c>
      <c r="J241" s="61">
        <f t="shared" si="579"/>
        <v>0</v>
      </c>
      <c r="K241" s="70"/>
      <c r="L241" s="63"/>
      <c r="M241" s="70"/>
      <c r="N241" s="70"/>
      <c r="O241" s="66">
        <f t="shared" ref="O241:Q241" si="1084">AA241+AD241+AG241+AJ241+AM241+AP241+AS241+AV241+AY241+BB241+BE241+BH241</f>
        <v>0</v>
      </c>
      <c r="P241" s="66">
        <f t="shared" si="1084"/>
        <v>0</v>
      </c>
      <c r="Q241" s="66">
        <f t="shared" si="1084"/>
        <v>0</v>
      </c>
      <c r="R241" s="67">
        <f t="shared" ref="R241:T241" si="1085">IF(BK241=0,SUM(AA241+AD241+AG241+AJ241+AM241+AP241+AS241+AV241+AY241+BB241+BE241+BH241),BK241)</f>
        <v>0</v>
      </c>
      <c r="S241" s="67">
        <f t="shared" si="1085"/>
        <v>0</v>
      </c>
      <c r="T241" s="67">
        <f t="shared" si="1085"/>
        <v>0</v>
      </c>
      <c r="U241" s="66">
        <f t="shared" si="1045"/>
        <v>0</v>
      </c>
      <c r="V241" s="66">
        <f t="shared" si="1046"/>
        <v>0</v>
      </c>
      <c r="W241" s="66">
        <f t="shared" si="1047"/>
        <v>0</v>
      </c>
      <c r="X241" s="69">
        <f t="shared" ref="X241:Y241" si="1086">IF(O241&gt;0,O241/K241,0)</f>
        <v>0</v>
      </c>
      <c r="Y241" s="69">
        <f t="shared" si="1086"/>
        <v>0</v>
      </c>
      <c r="Z241" s="69">
        <f t="shared" si="5"/>
        <v>0</v>
      </c>
      <c r="AA241" s="70"/>
      <c r="AB241" s="70"/>
      <c r="AC241" s="70"/>
      <c r="AD241" s="70"/>
      <c r="AE241" s="71"/>
      <c r="AF241" s="71"/>
      <c r="AG241" s="71"/>
      <c r="AH241" s="71"/>
      <c r="AI241" s="70"/>
      <c r="AJ241" s="70"/>
      <c r="AK241" s="65"/>
      <c r="AL241" s="70"/>
      <c r="AM241" s="70"/>
      <c r="AN241" s="65"/>
      <c r="AO241" s="70"/>
      <c r="AP241" s="70"/>
      <c r="AQ241" s="65"/>
      <c r="AR241" s="65"/>
      <c r="AS241" s="70"/>
      <c r="AT241" s="70"/>
      <c r="AU241" s="65"/>
      <c r="AV241" s="70"/>
      <c r="AW241" s="65"/>
      <c r="AX241" s="65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>
        <f t="shared" si="1062"/>
        <v>0</v>
      </c>
      <c r="BO241" s="65">
        <f t="shared" si="1063"/>
        <v>0</v>
      </c>
      <c r="BP241" s="70">
        <f t="shared" si="1064"/>
        <v>0</v>
      </c>
      <c r="BQ241" s="70">
        <f t="shared" si="1065"/>
        <v>0</v>
      </c>
      <c r="BR241" s="70">
        <f t="shared" si="1066"/>
        <v>0</v>
      </c>
      <c r="BS241" s="70">
        <f t="shared" si="1067"/>
        <v>0</v>
      </c>
      <c r="BT241" s="70">
        <f t="shared" si="1068"/>
        <v>0</v>
      </c>
      <c r="BU241" s="70">
        <f t="shared" si="1069"/>
        <v>0</v>
      </c>
      <c r="BV241" s="70">
        <f t="shared" si="1070"/>
        <v>0</v>
      </c>
      <c r="BW241" s="70">
        <f t="shared" si="1071"/>
        <v>0</v>
      </c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>
      <c r="A242" s="72"/>
      <c r="B242" s="73"/>
      <c r="C242" s="57" t="s">
        <v>507</v>
      </c>
      <c r="D242" s="58" t="s">
        <v>537</v>
      </c>
      <c r="E242" s="59"/>
      <c r="F242" s="60"/>
      <c r="G242" s="60">
        <f t="shared" si="1042"/>
        <v>0</v>
      </c>
      <c r="H242" s="60">
        <v>0</v>
      </c>
      <c r="I242" s="61">
        <f t="shared" si="578"/>
        <v>0</v>
      </c>
      <c r="J242" s="61">
        <f t="shared" si="579"/>
        <v>0</v>
      </c>
      <c r="K242" s="70"/>
      <c r="L242" s="63"/>
      <c r="M242" s="70"/>
      <c r="N242" s="63"/>
      <c r="O242" s="66">
        <f t="shared" ref="O242:Q242" si="1087">AA242+AD242+AG242+AJ242+AM242+AP242+AS242+AV242+AY242+BB242+BE242+BH242</f>
        <v>0</v>
      </c>
      <c r="P242" s="66">
        <f t="shared" si="1087"/>
        <v>0</v>
      </c>
      <c r="Q242" s="66">
        <f t="shared" si="1087"/>
        <v>0</v>
      </c>
      <c r="R242" s="67">
        <f t="shared" ref="R242:T242" si="1088">IF(BK242=0,SUM(AA242+AD242+AG242+AJ242+AM242+AP242+AS242+AV242+AY242+BB242+BE242+BH242),BK242)</f>
        <v>0</v>
      </c>
      <c r="S242" s="67">
        <f t="shared" si="1088"/>
        <v>0</v>
      </c>
      <c r="T242" s="67">
        <f t="shared" si="1088"/>
        <v>0</v>
      </c>
      <c r="U242" s="66">
        <f t="shared" si="1045"/>
        <v>0</v>
      </c>
      <c r="V242" s="66">
        <f t="shared" si="1046"/>
        <v>0</v>
      </c>
      <c r="W242" s="66">
        <f t="shared" si="1047"/>
        <v>0</v>
      </c>
      <c r="X242" s="69">
        <f t="shared" ref="X242:Y242" si="1089">IF(O242&gt;0,O242/K242,0)</f>
        <v>0</v>
      </c>
      <c r="Y242" s="69">
        <f t="shared" si="1089"/>
        <v>0</v>
      </c>
      <c r="Z242" s="69">
        <f t="shared" si="5"/>
        <v>0</v>
      </c>
      <c r="AA242" s="70"/>
      <c r="AB242" s="70"/>
      <c r="AC242" s="70"/>
      <c r="AD242" s="70"/>
      <c r="AE242" s="71"/>
      <c r="AF242" s="71"/>
      <c r="AG242" s="71"/>
      <c r="AH242" s="71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>
        <f t="shared" si="1062"/>
        <v>0</v>
      </c>
      <c r="BO242" s="65">
        <f t="shared" si="1063"/>
        <v>0</v>
      </c>
      <c r="BP242" s="70">
        <f t="shared" si="1064"/>
        <v>0</v>
      </c>
      <c r="BQ242" s="70">
        <f t="shared" si="1065"/>
        <v>0</v>
      </c>
      <c r="BR242" s="70">
        <f t="shared" si="1066"/>
        <v>0</v>
      </c>
      <c r="BS242" s="70">
        <f t="shared" si="1067"/>
        <v>0</v>
      </c>
      <c r="BT242" s="70">
        <f t="shared" si="1068"/>
        <v>0</v>
      </c>
      <c r="BU242" s="70">
        <f t="shared" si="1069"/>
        <v>0</v>
      </c>
      <c r="BV242" s="70">
        <f t="shared" si="1070"/>
        <v>0</v>
      </c>
      <c r="BW242" s="70">
        <f t="shared" si="1071"/>
        <v>0</v>
      </c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>
      <c r="A243" s="223"/>
      <c r="B243" s="230"/>
      <c r="C243" s="38"/>
      <c r="D243" s="216" t="s">
        <v>538</v>
      </c>
      <c r="E243" s="209">
        <f t="shared" ref="E243:H243" si="1090">SUM(E244:E274)</f>
        <v>0</v>
      </c>
      <c r="F243" s="163">
        <f t="shared" si="1090"/>
        <v>0</v>
      </c>
      <c r="G243" s="163">
        <f t="shared" si="1090"/>
        <v>0</v>
      </c>
      <c r="H243" s="163">
        <f t="shared" si="1090"/>
        <v>3249944.87</v>
      </c>
      <c r="I243" s="217">
        <f t="shared" si="578"/>
        <v>0</v>
      </c>
      <c r="J243" s="217">
        <f t="shared" si="579"/>
        <v>0</v>
      </c>
      <c r="K243" s="163">
        <f t="shared" ref="K243:W243" si="1091">SUM(K244:K274)</f>
        <v>0</v>
      </c>
      <c r="L243" s="163">
        <f t="shared" si="1091"/>
        <v>1406163.39</v>
      </c>
      <c r="M243" s="60">
        <f t="shared" si="1091"/>
        <v>72686.63</v>
      </c>
      <c r="N243" s="163">
        <f t="shared" si="1091"/>
        <v>1296607.1700000002</v>
      </c>
      <c r="O243" s="163">
        <f t="shared" si="1091"/>
        <v>0</v>
      </c>
      <c r="P243" s="163">
        <f t="shared" si="1091"/>
        <v>828164.52</v>
      </c>
      <c r="Q243" s="163">
        <f t="shared" si="1091"/>
        <v>655449.24</v>
      </c>
      <c r="R243" s="163">
        <f t="shared" si="1091"/>
        <v>0</v>
      </c>
      <c r="S243" s="163">
        <f t="shared" si="1091"/>
        <v>828164.52</v>
      </c>
      <c r="T243" s="163">
        <f t="shared" si="1091"/>
        <v>655449.24</v>
      </c>
      <c r="U243" s="163">
        <f t="shared" si="1091"/>
        <v>0</v>
      </c>
      <c r="V243" s="163">
        <f t="shared" si="1091"/>
        <v>505312.24</v>
      </c>
      <c r="W243" s="163">
        <f t="shared" si="1091"/>
        <v>641157.92999999993</v>
      </c>
      <c r="X243" s="42">
        <f t="shared" ref="X243:Y243" si="1092">IF(O243&gt;0,O243/K243,0)</f>
        <v>0</v>
      </c>
      <c r="Y243" s="42">
        <f t="shared" si="1092"/>
        <v>0.58895326523897062</v>
      </c>
      <c r="Z243" s="42">
        <f t="shared" si="5"/>
        <v>0.50551104078808995</v>
      </c>
      <c r="AA243" s="163">
        <f t="shared" ref="AA243:BW243" si="1093">SUM(AA244:AA274)</f>
        <v>0</v>
      </c>
      <c r="AB243" s="163">
        <f t="shared" si="1093"/>
        <v>49035.380000000005</v>
      </c>
      <c r="AC243" s="163">
        <f t="shared" si="1093"/>
        <v>0</v>
      </c>
      <c r="AD243" s="218">
        <f t="shared" si="1093"/>
        <v>0</v>
      </c>
      <c r="AE243" s="218">
        <f t="shared" si="1093"/>
        <v>196039.93</v>
      </c>
      <c r="AF243" s="218">
        <f t="shared" si="1093"/>
        <v>405.27</v>
      </c>
      <c r="AG243" s="218">
        <f t="shared" si="1093"/>
        <v>0</v>
      </c>
      <c r="AH243" s="218">
        <f t="shared" si="1093"/>
        <v>166010.48000000001</v>
      </c>
      <c r="AI243" s="163">
        <f t="shared" si="1093"/>
        <v>100357.36</v>
      </c>
      <c r="AJ243" s="163">
        <f t="shared" si="1093"/>
        <v>0</v>
      </c>
      <c r="AK243" s="163">
        <f t="shared" si="1093"/>
        <v>142919.96000000002</v>
      </c>
      <c r="AL243" s="163">
        <f t="shared" si="1093"/>
        <v>178052.2</v>
      </c>
      <c r="AM243" s="163">
        <f t="shared" si="1093"/>
        <v>0</v>
      </c>
      <c r="AN243" s="163">
        <f t="shared" si="1093"/>
        <v>102026.95999999999</v>
      </c>
      <c r="AO243" s="163">
        <f t="shared" si="1093"/>
        <v>192279.95</v>
      </c>
      <c r="AP243" s="163">
        <f t="shared" si="1093"/>
        <v>0</v>
      </c>
      <c r="AQ243" s="163">
        <f t="shared" si="1093"/>
        <v>172131.81</v>
      </c>
      <c r="AR243" s="163">
        <f t="shared" si="1093"/>
        <v>184354.46000000002</v>
      </c>
      <c r="AS243" s="163">
        <f t="shared" si="1093"/>
        <v>0</v>
      </c>
      <c r="AT243" s="163">
        <f t="shared" si="1093"/>
        <v>0</v>
      </c>
      <c r="AU243" s="163">
        <f t="shared" si="1093"/>
        <v>0</v>
      </c>
      <c r="AV243" s="163">
        <f t="shared" si="1093"/>
        <v>0</v>
      </c>
      <c r="AW243" s="163">
        <f t="shared" si="1093"/>
        <v>0</v>
      </c>
      <c r="AX243" s="163">
        <f t="shared" si="1093"/>
        <v>0</v>
      </c>
      <c r="AY243" s="163">
        <f t="shared" si="1093"/>
        <v>0</v>
      </c>
      <c r="AZ243" s="163">
        <f t="shared" si="1093"/>
        <v>0</v>
      </c>
      <c r="BA243" s="163">
        <f t="shared" si="1093"/>
        <v>0</v>
      </c>
      <c r="BB243" s="163">
        <f t="shared" si="1093"/>
        <v>0</v>
      </c>
      <c r="BC243" s="163">
        <f t="shared" si="1093"/>
        <v>0</v>
      </c>
      <c r="BD243" s="163">
        <f t="shared" si="1093"/>
        <v>0</v>
      </c>
      <c r="BE243" s="163">
        <f t="shared" si="1093"/>
        <v>0</v>
      </c>
      <c r="BF243" s="163">
        <f t="shared" si="1093"/>
        <v>0</v>
      </c>
      <c r="BG243" s="163">
        <f t="shared" si="1093"/>
        <v>0</v>
      </c>
      <c r="BH243" s="163">
        <f t="shared" si="1093"/>
        <v>0</v>
      </c>
      <c r="BI243" s="163">
        <f t="shared" si="1093"/>
        <v>0</v>
      </c>
      <c r="BJ243" s="163">
        <f t="shared" si="1093"/>
        <v>0</v>
      </c>
      <c r="BK243" s="163">
        <f t="shared" si="1093"/>
        <v>0</v>
      </c>
      <c r="BL243" s="163">
        <f t="shared" si="1093"/>
        <v>0</v>
      </c>
      <c r="BM243" s="163">
        <f t="shared" si="1093"/>
        <v>0</v>
      </c>
      <c r="BN243" s="163">
        <f t="shared" si="1093"/>
        <v>0</v>
      </c>
      <c r="BO243" s="163">
        <f t="shared" si="1093"/>
        <v>655449.24</v>
      </c>
      <c r="BP243" s="163">
        <f t="shared" si="1093"/>
        <v>655449.24</v>
      </c>
      <c r="BQ243" s="163">
        <f t="shared" si="1093"/>
        <v>0</v>
      </c>
      <c r="BR243" s="163">
        <f t="shared" si="1093"/>
        <v>641157.92999999993</v>
      </c>
      <c r="BS243" s="163">
        <f t="shared" si="1093"/>
        <v>641157.92999999993</v>
      </c>
      <c r="BT243" s="163">
        <f t="shared" si="1093"/>
        <v>505312.24</v>
      </c>
      <c r="BU243" s="163">
        <f t="shared" si="1093"/>
        <v>655449.24</v>
      </c>
      <c r="BV243" s="163">
        <f t="shared" si="1093"/>
        <v>641157.92999999993</v>
      </c>
      <c r="BW243" s="163">
        <f t="shared" si="1093"/>
        <v>1160761.48</v>
      </c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>
      <c r="A244" s="55" t="s">
        <v>539</v>
      </c>
      <c r="B244" s="73" t="s">
        <v>540</v>
      </c>
      <c r="C244" s="57" t="s">
        <v>130</v>
      </c>
      <c r="D244" s="58" t="s">
        <v>541</v>
      </c>
      <c r="E244" s="59"/>
      <c r="F244" s="60"/>
      <c r="G244" s="60">
        <f t="shared" ref="G244:G274" si="1094">E244-F244</f>
        <v>0</v>
      </c>
      <c r="H244" s="60">
        <v>100000</v>
      </c>
      <c r="I244" s="61">
        <f t="shared" si="578"/>
        <v>0</v>
      </c>
      <c r="J244" s="61">
        <f t="shared" si="579"/>
        <v>0</v>
      </c>
      <c r="K244" s="63"/>
      <c r="L244" s="70">
        <v>25519.200000000001</v>
      </c>
      <c r="M244" s="62">
        <v>5671.32</v>
      </c>
      <c r="N244" s="62">
        <v>5542.68</v>
      </c>
      <c r="O244" s="66">
        <f t="shared" ref="O244:Q244" si="1095">AA244+AD244+AG244+AJ244+AM244+AP244+AS244+AV244+AY244+BB244+BE244+BH244</f>
        <v>0</v>
      </c>
      <c r="P244" s="66">
        <f t="shared" si="1095"/>
        <v>19847.88</v>
      </c>
      <c r="Q244" s="66">
        <f t="shared" si="1095"/>
        <v>5542.68</v>
      </c>
      <c r="R244" s="67">
        <f t="shared" ref="R244:T244" si="1096">IF(BK244=0,SUM(AA244+AD244+AG244+AJ244+AM244+AP244+AS244+AV244+AY244+BB244+BE244+BH244),BK244)</f>
        <v>0</v>
      </c>
      <c r="S244" s="67">
        <f t="shared" si="1096"/>
        <v>19847.88</v>
      </c>
      <c r="T244" s="67">
        <f t="shared" si="1096"/>
        <v>5542.68</v>
      </c>
      <c r="U244" s="66">
        <f t="shared" ref="U244:U274" si="1097">K244-O244</f>
        <v>0</v>
      </c>
      <c r="V244" s="66">
        <f t="shared" ref="V244:V274" si="1098">L244-P244-M244</f>
        <v>0</v>
      </c>
      <c r="W244" s="66">
        <f t="shared" ref="W244:W274" si="1099">N244-Q244</f>
        <v>0</v>
      </c>
      <c r="X244" s="69">
        <f t="shared" ref="X244:Y244" si="1100">IF(O244&gt;0,O244/K244,0)</f>
        <v>0</v>
      </c>
      <c r="Y244" s="69">
        <f t="shared" si="1100"/>
        <v>0.77776262578764221</v>
      </c>
      <c r="Z244" s="69">
        <f t="shared" si="5"/>
        <v>1</v>
      </c>
      <c r="AA244" s="70"/>
      <c r="AB244" s="70"/>
      <c r="AC244" s="70"/>
      <c r="AD244" s="70"/>
      <c r="AE244" s="71"/>
      <c r="AF244" s="71"/>
      <c r="AG244" s="71"/>
      <c r="AH244" s="95">
        <v>3827.88</v>
      </c>
      <c r="AI244" s="70"/>
      <c r="AJ244" s="70"/>
      <c r="AK244" s="70"/>
      <c r="AL244" s="70"/>
      <c r="AM244" s="70"/>
      <c r="AN244" s="70">
        <f>4005+4005</f>
        <v>8010</v>
      </c>
      <c r="AO244" s="70"/>
      <c r="AP244" s="70"/>
      <c r="AQ244" s="62">
        <f>4005+4005</f>
        <v>8010</v>
      </c>
      <c r="AR244" s="70">
        <f>736.68+4806</f>
        <v>5542.68</v>
      </c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>
        <f t="shared" ref="BN244:BN251" si="1101">IF(O244-BK244&gt;0,O244-BK244,0)</f>
        <v>0</v>
      </c>
      <c r="BO244" s="65">
        <f t="shared" ref="BO244:BO251" si="1102">IF(Q244-BM244&gt;0,Q244-BM244,0)</f>
        <v>5542.68</v>
      </c>
      <c r="BP244" s="70">
        <f t="shared" ref="BP244:BP251" si="1103">IF(BN244+BO244&gt;0,BN244+BO244,0)</f>
        <v>5542.68</v>
      </c>
      <c r="BQ244" s="70">
        <f t="shared" ref="BQ244:BQ251" si="1104">IF(U244=0,0,U244)</f>
        <v>0</v>
      </c>
      <c r="BR244" s="70">
        <f t="shared" ref="BR244:BR251" si="1105">IF(W244=0,0,W244)</f>
        <v>0</v>
      </c>
      <c r="BS244" s="70">
        <f t="shared" ref="BS244:BS251" si="1106">IF(BQ244+BR244&gt;0,BQ244+BR244,0)</f>
        <v>0</v>
      </c>
      <c r="BT244" s="70">
        <f t="shared" ref="BT244:BT251" si="1107">IF(V244&gt;0,V244,0)</f>
        <v>0</v>
      </c>
      <c r="BU244" s="70">
        <f t="shared" ref="BU244:BU251" si="1108">IF(BP244=0,0,BP244)</f>
        <v>5542.68</v>
      </c>
      <c r="BV244" s="70">
        <f t="shared" ref="BV244:BV251" si="1109">IF(BS244=0,0,BS244)</f>
        <v>0</v>
      </c>
      <c r="BW244" s="70">
        <f t="shared" ref="BW244:BW251" si="1110">IF(BP244+BT244&gt;0,BP244+BT244,0)</f>
        <v>5542.68</v>
      </c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>
      <c r="A245" s="55" t="s">
        <v>542</v>
      </c>
      <c r="B245" s="73"/>
      <c r="C245" s="57" t="s">
        <v>130</v>
      </c>
      <c r="D245" s="58" t="s">
        <v>541</v>
      </c>
      <c r="E245" s="59"/>
      <c r="F245" s="60"/>
      <c r="G245" s="60">
        <f t="shared" si="1094"/>
        <v>0</v>
      </c>
      <c r="H245" s="60">
        <v>100000</v>
      </c>
      <c r="I245" s="61">
        <f t="shared" si="578"/>
        <v>0</v>
      </c>
      <c r="J245" s="61">
        <f t="shared" si="579"/>
        <v>0</v>
      </c>
      <c r="K245" s="80"/>
      <c r="L245" s="70"/>
      <c r="M245" s="70"/>
      <c r="N245" s="62">
        <v>2121.6</v>
      </c>
      <c r="O245" s="66">
        <f t="shared" ref="O245:Q245" si="1111">AA245+AD245+AG245+AJ245+AM245+AP245+AS245+AV245+AY245+BB245+BE245+BH245</f>
        <v>0</v>
      </c>
      <c r="P245" s="66">
        <f t="shared" si="1111"/>
        <v>0</v>
      </c>
      <c r="Q245" s="66">
        <f t="shared" si="1111"/>
        <v>0</v>
      </c>
      <c r="R245" s="67">
        <f t="shared" ref="R245:T245" si="1112">IF(BK245=0,SUM(AA245+AD245+AG245+AJ245+AM245+AP245+AS245+AV245+AY245+BB245+BE245+BH245),BK245)</f>
        <v>0</v>
      </c>
      <c r="S245" s="67">
        <f t="shared" si="1112"/>
        <v>0</v>
      </c>
      <c r="T245" s="67">
        <f t="shared" si="1112"/>
        <v>0</v>
      </c>
      <c r="U245" s="66">
        <f t="shared" si="1097"/>
        <v>0</v>
      </c>
      <c r="V245" s="66">
        <f t="shared" si="1098"/>
        <v>0</v>
      </c>
      <c r="W245" s="68">
        <f t="shared" si="1099"/>
        <v>2121.6</v>
      </c>
      <c r="X245" s="69">
        <f t="shared" ref="X245:Y245" si="1113">IF(O245&gt;0,O245/K245,0)</f>
        <v>0</v>
      </c>
      <c r="Y245" s="69">
        <f t="shared" si="1113"/>
        <v>0</v>
      </c>
      <c r="Z245" s="69">
        <f t="shared" si="5"/>
        <v>0</v>
      </c>
      <c r="AA245" s="70"/>
      <c r="AB245" s="70"/>
      <c r="AC245" s="70"/>
      <c r="AD245" s="70"/>
      <c r="AE245" s="71"/>
      <c r="AF245" s="71"/>
      <c r="AG245" s="71"/>
      <c r="AH245" s="71"/>
      <c r="AI245" s="62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>
        <f t="shared" si="1101"/>
        <v>0</v>
      </c>
      <c r="BO245" s="65">
        <f t="shared" si="1102"/>
        <v>0</v>
      </c>
      <c r="BP245" s="70">
        <f t="shared" si="1103"/>
        <v>0</v>
      </c>
      <c r="BQ245" s="70">
        <f t="shared" si="1104"/>
        <v>0</v>
      </c>
      <c r="BR245" s="70">
        <f t="shared" si="1105"/>
        <v>2121.6</v>
      </c>
      <c r="BS245" s="70">
        <f t="shared" si="1106"/>
        <v>2121.6</v>
      </c>
      <c r="BT245" s="70">
        <f t="shared" si="1107"/>
        <v>0</v>
      </c>
      <c r="BU245" s="70">
        <f t="shared" si="1108"/>
        <v>0</v>
      </c>
      <c r="BV245" s="70">
        <f t="shared" si="1109"/>
        <v>2121.6</v>
      </c>
      <c r="BW245" s="70">
        <f t="shared" si="1110"/>
        <v>0</v>
      </c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>
      <c r="A246" s="55" t="s">
        <v>543</v>
      </c>
      <c r="B246" s="73"/>
      <c r="C246" s="57" t="s">
        <v>132</v>
      </c>
      <c r="D246" s="93" t="s">
        <v>544</v>
      </c>
      <c r="E246" s="59"/>
      <c r="F246" s="60"/>
      <c r="G246" s="60">
        <f t="shared" si="1094"/>
        <v>0</v>
      </c>
      <c r="H246" s="60">
        <v>250000</v>
      </c>
      <c r="I246" s="61">
        <f t="shared" si="578"/>
        <v>0</v>
      </c>
      <c r="J246" s="61">
        <f t="shared" si="579"/>
        <v>0</v>
      </c>
      <c r="K246" s="80"/>
      <c r="L246" s="70"/>
      <c r="M246" s="70"/>
      <c r="N246" s="62">
        <v>33450</v>
      </c>
      <c r="O246" s="66">
        <f t="shared" ref="O246:Q246" si="1114">AA246+AD246+AG246+AJ246+AM246+AP246+AS246+AV246+AY246+BB246+BE246+BH246</f>
        <v>0</v>
      </c>
      <c r="P246" s="66">
        <f t="shared" si="1114"/>
        <v>0</v>
      </c>
      <c r="Q246" s="66">
        <f t="shared" si="1114"/>
        <v>33450</v>
      </c>
      <c r="R246" s="67">
        <f t="shared" ref="R246:T246" si="1115">IF(BK246=0,SUM(AA246+AD246+AG246+AJ246+AM246+AP246+AS246+AV246+AY246+BB246+BE246+BH246),BK246)</f>
        <v>0</v>
      </c>
      <c r="S246" s="67">
        <f t="shared" si="1115"/>
        <v>0</v>
      </c>
      <c r="T246" s="67">
        <f t="shared" si="1115"/>
        <v>33450</v>
      </c>
      <c r="U246" s="66">
        <f t="shared" si="1097"/>
        <v>0</v>
      </c>
      <c r="V246" s="66">
        <f t="shared" si="1098"/>
        <v>0</v>
      </c>
      <c r="W246" s="66">
        <f t="shared" si="1099"/>
        <v>0</v>
      </c>
      <c r="X246" s="69">
        <f t="shared" ref="X246:Y246" si="1116">IF(O246&gt;0,O246/K246,0)</f>
        <v>0</v>
      </c>
      <c r="Y246" s="69">
        <f t="shared" si="1116"/>
        <v>0</v>
      </c>
      <c r="Z246" s="69">
        <f t="shared" si="5"/>
        <v>1</v>
      </c>
      <c r="AA246" s="70"/>
      <c r="AB246" s="70"/>
      <c r="AC246" s="70"/>
      <c r="AD246" s="70"/>
      <c r="AE246" s="71"/>
      <c r="AF246" s="71"/>
      <c r="AG246" s="71"/>
      <c r="AH246" s="71"/>
      <c r="AI246" s="62">
        <v>14077.8</v>
      </c>
      <c r="AJ246" s="70"/>
      <c r="AK246" s="70"/>
      <c r="AL246" s="70"/>
      <c r="AM246" s="70"/>
      <c r="AN246" s="70"/>
      <c r="AO246" s="70">
        <f>13447.5+5924.7</f>
        <v>19372.2</v>
      </c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>
        <f t="shared" si="1101"/>
        <v>0</v>
      </c>
      <c r="BO246" s="65">
        <f t="shared" si="1102"/>
        <v>33450</v>
      </c>
      <c r="BP246" s="70">
        <f t="shared" si="1103"/>
        <v>33450</v>
      </c>
      <c r="BQ246" s="70">
        <f t="shared" si="1104"/>
        <v>0</v>
      </c>
      <c r="BR246" s="70">
        <f t="shared" si="1105"/>
        <v>0</v>
      </c>
      <c r="BS246" s="70">
        <f t="shared" si="1106"/>
        <v>0</v>
      </c>
      <c r="BT246" s="70">
        <f t="shared" si="1107"/>
        <v>0</v>
      </c>
      <c r="BU246" s="70">
        <f t="shared" si="1108"/>
        <v>33450</v>
      </c>
      <c r="BV246" s="70">
        <f t="shared" si="1109"/>
        <v>0</v>
      </c>
      <c r="BW246" s="70">
        <f t="shared" si="1110"/>
        <v>33450</v>
      </c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1:85" ht="15.75" customHeight="1">
      <c r="A247" s="72"/>
      <c r="B247" s="73" t="s">
        <v>545</v>
      </c>
      <c r="C247" s="57" t="s">
        <v>132</v>
      </c>
      <c r="D247" s="58" t="s">
        <v>546</v>
      </c>
      <c r="E247" s="59"/>
      <c r="F247" s="60"/>
      <c r="G247" s="60">
        <f t="shared" si="1094"/>
        <v>0</v>
      </c>
      <c r="H247" s="60"/>
      <c r="I247" s="61">
        <f t="shared" si="578"/>
        <v>0</v>
      </c>
      <c r="J247" s="61">
        <f t="shared" si="579"/>
        <v>0</v>
      </c>
      <c r="K247" s="63"/>
      <c r="L247" s="70">
        <v>83905.95</v>
      </c>
      <c r="M247" s="62">
        <v>32993.35</v>
      </c>
      <c r="N247" s="70"/>
      <c r="O247" s="66">
        <f t="shared" ref="O247:Q247" si="1117">AA247+AD247+AG247+AJ247+AM247+AP247+AS247+AV247+AY247+BB247+BE247+BH247</f>
        <v>0</v>
      </c>
      <c r="P247" s="66">
        <f t="shared" si="1117"/>
        <v>50912.6</v>
      </c>
      <c r="Q247" s="66">
        <f t="shared" si="1117"/>
        <v>0</v>
      </c>
      <c r="R247" s="67">
        <f t="shared" ref="R247:T247" si="1118">IF(BK247=0,SUM(AA247+AD247+AG247+AJ247+AM247+AP247+AS247+AV247+AY247+BB247+BE247+BH247),BK247)</f>
        <v>0</v>
      </c>
      <c r="S247" s="67">
        <f t="shared" si="1118"/>
        <v>50912.6</v>
      </c>
      <c r="T247" s="67">
        <f t="shared" si="1118"/>
        <v>0</v>
      </c>
      <c r="U247" s="66">
        <f t="shared" si="1097"/>
        <v>0</v>
      </c>
      <c r="V247" s="66">
        <f t="shared" si="1098"/>
        <v>0</v>
      </c>
      <c r="W247" s="66">
        <f t="shared" si="1099"/>
        <v>0</v>
      </c>
      <c r="X247" s="69">
        <f t="shared" ref="X247:Y247" si="1119">IF(O247&gt;0,O247/K247,0)</f>
        <v>0</v>
      </c>
      <c r="Y247" s="69">
        <f t="shared" si="1119"/>
        <v>0.60678175981560312</v>
      </c>
      <c r="Z247" s="69">
        <f t="shared" si="5"/>
        <v>0</v>
      </c>
      <c r="AA247" s="70"/>
      <c r="AB247" s="70"/>
      <c r="AC247" s="70"/>
      <c r="AD247" s="70"/>
      <c r="AE247" s="71"/>
      <c r="AF247" s="71"/>
      <c r="AG247" s="71"/>
      <c r="AH247" s="70">
        <f>1362.5+2425</f>
        <v>3787.5</v>
      </c>
      <c r="AI247" s="70"/>
      <c r="AJ247" s="70"/>
      <c r="AK247" s="70">
        <f>2730.5+1352.1+5833+3027.6</f>
        <v>12943.2</v>
      </c>
      <c r="AL247" s="70"/>
      <c r="AM247" s="70"/>
      <c r="AN247" s="70">
        <f>4366+4260+3752.5+2547.7+4867.5</f>
        <v>19793.7</v>
      </c>
      <c r="AO247" s="70"/>
      <c r="AP247" s="70"/>
      <c r="AQ247" s="70">
        <f>2387.5+4543.3+2586+4871.4</f>
        <v>14388.199999999999</v>
      </c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>
        <f t="shared" si="1101"/>
        <v>0</v>
      </c>
      <c r="BO247" s="65">
        <f t="shared" si="1102"/>
        <v>0</v>
      </c>
      <c r="BP247" s="70">
        <f t="shared" si="1103"/>
        <v>0</v>
      </c>
      <c r="BQ247" s="70">
        <f t="shared" si="1104"/>
        <v>0</v>
      </c>
      <c r="BR247" s="70">
        <f t="shared" si="1105"/>
        <v>0</v>
      </c>
      <c r="BS247" s="70">
        <f t="shared" si="1106"/>
        <v>0</v>
      </c>
      <c r="BT247" s="70">
        <f t="shared" si="1107"/>
        <v>0</v>
      </c>
      <c r="BU247" s="70">
        <f t="shared" si="1108"/>
        <v>0</v>
      </c>
      <c r="BV247" s="70">
        <f t="shared" si="1109"/>
        <v>0</v>
      </c>
      <c r="BW247" s="70">
        <f t="shared" si="1110"/>
        <v>0</v>
      </c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>
      <c r="A248" s="131"/>
      <c r="B248" s="73"/>
      <c r="C248" s="57" t="s">
        <v>132</v>
      </c>
      <c r="D248" s="58" t="s">
        <v>547</v>
      </c>
      <c r="E248" s="59"/>
      <c r="F248" s="60"/>
      <c r="G248" s="60">
        <f t="shared" si="1094"/>
        <v>0</v>
      </c>
      <c r="H248" s="60">
        <v>200000</v>
      </c>
      <c r="I248" s="61">
        <f t="shared" si="578"/>
        <v>0</v>
      </c>
      <c r="J248" s="61">
        <f t="shared" si="579"/>
        <v>0</v>
      </c>
      <c r="K248" s="63"/>
      <c r="L248" s="70"/>
      <c r="M248" s="70"/>
      <c r="N248" s="70"/>
      <c r="O248" s="66">
        <f t="shared" ref="O248:Q248" si="1120">AA248+AD248+AG248+AJ248+AM248+AP248+AS248+AV248+AY248+BB248+BE248+BH248</f>
        <v>0</v>
      </c>
      <c r="P248" s="66">
        <f t="shared" si="1120"/>
        <v>0</v>
      </c>
      <c r="Q248" s="66">
        <f t="shared" si="1120"/>
        <v>0</v>
      </c>
      <c r="R248" s="67">
        <f t="shared" ref="R248:T248" si="1121">IF(BK248=0,SUM(AA248+AD248+AG248+AJ248+AM248+AP248+AS248+AV248+AY248+BB248+BE248+BH248),BK248)</f>
        <v>0</v>
      </c>
      <c r="S248" s="67">
        <f t="shared" si="1121"/>
        <v>0</v>
      </c>
      <c r="T248" s="67">
        <f t="shared" si="1121"/>
        <v>0</v>
      </c>
      <c r="U248" s="66">
        <f t="shared" si="1097"/>
        <v>0</v>
      </c>
      <c r="V248" s="66">
        <f t="shared" si="1098"/>
        <v>0</v>
      </c>
      <c r="W248" s="66">
        <f t="shared" si="1099"/>
        <v>0</v>
      </c>
      <c r="X248" s="69">
        <f t="shared" ref="X248:Y248" si="1122">IF(O248&gt;0,O248/K248,0)</f>
        <v>0</v>
      </c>
      <c r="Y248" s="69">
        <f t="shared" si="1122"/>
        <v>0</v>
      </c>
      <c r="Z248" s="69">
        <f t="shared" si="5"/>
        <v>0</v>
      </c>
      <c r="AA248" s="70"/>
      <c r="AB248" s="70"/>
      <c r="AC248" s="70"/>
      <c r="AD248" s="70"/>
      <c r="AE248" s="71"/>
      <c r="AF248" s="71"/>
      <c r="AG248" s="71"/>
      <c r="AH248" s="71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>
        <f t="shared" si="1101"/>
        <v>0</v>
      </c>
      <c r="BO248" s="65">
        <f t="shared" si="1102"/>
        <v>0</v>
      </c>
      <c r="BP248" s="70">
        <f t="shared" si="1103"/>
        <v>0</v>
      </c>
      <c r="BQ248" s="70">
        <f t="shared" si="1104"/>
        <v>0</v>
      </c>
      <c r="BR248" s="70">
        <f t="shared" si="1105"/>
        <v>0</v>
      </c>
      <c r="BS248" s="70">
        <f t="shared" si="1106"/>
        <v>0</v>
      </c>
      <c r="BT248" s="70">
        <f t="shared" si="1107"/>
        <v>0</v>
      </c>
      <c r="BU248" s="70">
        <f t="shared" si="1108"/>
        <v>0</v>
      </c>
      <c r="BV248" s="70">
        <f t="shared" si="1109"/>
        <v>0</v>
      </c>
      <c r="BW248" s="70">
        <f t="shared" si="1110"/>
        <v>0</v>
      </c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1:85" ht="15.75" customHeight="1">
      <c r="A249" s="107"/>
      <c r="B249" s="105" t="s">
        <v>548</v>
      </c>
      <c r="C249" s="57" t="s">
        <v>132</v>
      </c>
      <c r="D249" s="58" t="s">
        <v>549</v>
      </c>
      <c r="E249" s="59"/>
      <c r="F249" s="60"/>
      <c r="G249" s="60">
        <f t="shared" si="1094"/>
        <v>0</v>
      </c>
      <c r="H249" s="60"/>
      <c r="I249" s="61">
        <f t="shared" si="578"/>
        <v>0</v>
      </c>
      <c r="J249" s="61">
        <f t="shared" si="579"/>
        <v>0</v>
      </c>
      <c r="K249" s="70"/>
      <c r="L249" s="70">
        <v>98709.6</v>
      </c>
      <c r="M249" s="70"/>
      <c r="N249" s="70"/>
      <c r="O249" s="66">
        <f t="shared" ref="O249:Q249" si="1123">AA249+AD249+AG249+AJ249+AM249+AP249+AS249+AV249+AY249+BB249+BE249+BH249</f>
        <v>0</v>
      </c>
      <c r="P249" s="66">
        <f t="shared" si="1123"/>
        <v>98709.599999999991</v>
      </c>
      <c r="Q249" s="66">
        <f t="shared" si="1123"/>
        <v>0</v>
      </c>
      <c r="R249" s="67">
        <f t="shared" ref="R249:T249" si="1124">IF(BK249=0,SUM(AA249+AD249+AG249+AJ249+AM249+AP249+AS249+AV249+AY249+BB249+BE249+BH249),BK249)</f>
        <v>0</v>
      </c>
      <c r="S249" s="67">
        <f t="shared" si="1124"/>
        <v>98709.599999999991</v>
      </c>
      <c r="T249" s="67">
        <f t="shared" si="1124"/>
        <v>0</v>
      </c>
      <c r="U249" s="66">
        <f t="shared" si="1097"/>
        <v>0</v>
      </c>
      <c r="V249" s="66">
        <f t="shared" si="1098"/>
        <v>1.4551915228366852E-11</v>
      </c>
      <c r="W249" s="66">
        <f t="shared" si="1099"/>
        <v>0</v>
      </c>
      <c r="X249" s="69">
        <f t="shared" ref="X249:Y249" si="1125">IF(O249&gt;0,O249/K249,0)</f>
        <v>0</v>
      </c>
      <c r="Y249" s="69">
        <f t="shared" si="1125"/>
        <v>0.99999999999999989</v>
      </c>
      <c r="Z249" s="69">
        <f t="shared" si="5"/>
        <v>0</v>
      </c>
      <c r="AA249" s="70"/>
      <c r="AB249" s="70"/>
      <c r="AC249" s="70"/>
      <c r="AD249" s="70"/>
      <c r="AE249" s="95">
        <v>18939.36</v>
      </c>
      <c r="AF249" s="71"/>
      <c r="AG249" s="71"/>
      <c r="AH249" s="70">
        <f>20977.44+18231.84+16589.76</f>
        <v>55799.039999999994</v>
      </c>
      <c r="AI249" s="70"/>
      <c r="AJ249" s="70"/>
      <c r="AK249" s="62">
        <v>18934.080000000002</v>
      </c>
      <c r="AL249" s="70"/>
      <c r="AM249" s="70"/>
      <c r="AN249" s="62">
        <v>5037.12</v>
      </c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>
        <f t="shared" si="1101"/>
        <v>0</v>
      </c>
      <c r="BO249" s="65">
        <f t="shared" si="1102"/>
        <v>0</v>
      </c>
      <c r="BP249" s="70">
        <f t="shared" si="1103"/>
        <v>0</v>
      </c>
      <c r="BQ249" s="70">
        <f t="shared" si="1104"/>
        <v>0</v>
      </c>
      <c r="BR249" s="70">
        <f t="shared" si="1105"/>
        <v>0</v>
      </c>
      <c r="BS249" s="70">
        <f t="shared" si="1106"/>
        <v>0</v>
      </c>
      <c r="BT249" s="70">
        <f t="shared" si="1107"/>
        <v>1.4551915228366852E-11</v>
      </c>
      <c r="BU249" s="70">
        <f t="shared" si="1108"/>
        <v>0</v>
      </c>
      <c r="BV249" s="70">
        <f t="shared" si="1109"/>
        <v>0</v>
      </c>
      <c r="BW249" s="70">
        <f t="shared" si="1110"/>
        <v>1.4551915228366852E-11</v>
      </c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>
      <c r="A250" s="107"/>
      <c r="B250" s="105" t="s">
        <v>550</v>
      </c>
      <c r="C250" s="57" t="s">
        <v>132</v>
      </c>
      <c r="D250" s="58" t="s">
        <v>549</v>
      </c>
      <c r="E250" s="59"/>
      <c r="F250" s="60"/>
      <c r="G250" s="60">
        <f t="shared" si="1094"/>
        <v>0</v>
      </c>
      <c r="H250" s="60"/>
      <c r="I250" s="61">
        <f t="shared" si="578"/>
        <v>0</v>
      </c>
      <c r="J250" s="61">
        <f t="shared" si="579"/>
        <v>0</v>
      </c>
      <c r="K250" s="70"/>
      <c r="L250" s="70">
        <v>23138.15</v>
      </c>
      <c r="M250" s="70"/>
      <c r="N250" s="70"/>
      <c r="O250" s="66">
        <f t="shared" ref="O250:Q250" si="1126">AA250+AD250+AG250+AJ250+AM250+AP250+AS250+AV250+AY250+BB250+BE250+BH250</f>
        <v>0</v>
      </c>
      <c r="P250" s="66">
        <f t="shared" si="1126"/>
        <v>11291.85</v>
      </c>
      <c r="Q250" s="66">
        <f t="shared" si="1126"/>
        <v>0</v>
      </c>
      <c r="R250" s="67">
        <f t="shared" ref="R250:T250" si="1127">IF(BK250=0,SUM(AA250+AD250+AG250+AJ250+AM250+AP250+AS250+AV250+AY250+BB250+BE250+BH250),BK250)</f>
        <v>0</v>
      </c>
      <c r="S250" s="67">
        <f t="shared" si="1127"/>
        <v>11291.85</v>
      </c>
      <c r="T250" s="67">
        <f t="shared" si="1127"/>
        <v>0</v>
      </c>
      <c r="U250" s="66">
        <f t="shared" si="1097"/>
        <v>0</v>
      </c>
      <c r="V250" s="66">
        <f t="shared" si="1098"/>
        <v>11846.300000000001</v>
      </c>
      <c r="W250" s="66">
        <f t="shared" si="1099"/>
        <v>0</v>
      </c>
      <c r="X250" s="69">
        <f t="shared" ref="X250:Y250" si="1128">IF(O250&gt;0,O250/K250,0)</f>
        <v>0</v>
      </c>
      <c r="Y250" s="69">
        <f t="shared" si="1128"/>
        <v>0.48801870503908046</v>
      </c>
      <c r="Z250" s="69">
        <f t="shared" si="5"/>
        <v>0</v>
      </c>
      <c r="AA250" s="70"/>
      <c r="AB250" s="70"/>
      <c r="AC250" s="70"/>
      <c r="AD250" s="70"/>
      <c r="AE250" s="95">
        <v>2060</v>
      </c>
      <c r="AF250" s="71"/>
      <c r="AG250" s="71"/>
      <c r="AH250" s="62">
        <v>697.75</v>
      </c>
      <c r="AI250" s="62"/>
      <c r="AJ250" s="70"/>
      <c r="AK250" s="70">
        <f>2442.6+2958</f>
        <v>5400.6</v>
      </c>
      <c r="AL250" s="70"/>
      <c r="AM250" s="70"/>
      <c r="AN250" s="62">
        <v>3133.5</v>
      </c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>
        <f t="shared" si="1101"/>
        <v>0</v>
      </c>
      <c r="BO250" s="65">
        <f t="shared" si="1102"/>
        <v>0</v>
      </c>
      <c r="BP250" s="70">
        <f t="shared" si="1103"/>
        <v>0</v>
      </c>
      <c r="BQ250" s="70">
        <f t="shared" si="1104"/>
        <v>0</v>
      </c>
      <c r="BR250" s="70">
        <f t="shared" si="1105"/>
        <v>0</v>
      </c>
      <c r="BS250" s="70">
        <f t="shared" si="1106"/>
        <v>0</v>
      </c>
      <c r="BT250" s="70">
        <f t="shared" si="1107"/>
        <v>11846.300000000001</v>
      </c>
      <c r="BU250" s="70">
        <f t="shared" si="1108"/>
        <v>0</v>
      </c>
      <c r="BV250" s="70">
        <f t="shared" si="1109"/>
        <v>0</v>
      </c>
      <c r="BW250" s="70">
        <f t="shared" si="1110"/>
        <v>11846.300000000001</v>
      </c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1:85" ht="15.75" customHeight="1">
      <c r="A251" s="107"/>
      <c r="B251" s="105" t="s">
        <v>551</v>
      </c>
      <c r="C251" s="57" t="s">
        <v>132</v>
      </c>
      <c r="D251" s="58" t="s">
        <v>549</v>
      </c>
      <c r="E251" s="59"/>
      <c r="F251" s="60"/>
      <c r="G251" s="60">
        <f t="shared" si="1094"/>
        <v>0</v>
      </c>
      <c r="H251" s="60"/>
      <c r="I251" s="61">
        <f t="shared" si="578"/>
        <v>0</v>
      </c>
      <c r="J251" s="61">
        <f t="shared" si="579"/>
        <v>0</v>
      </c>
      <c r="K251" s="70"/>
      <c r="L251" s="70">
        <v>265761.25</v>
      </c>
      <c r="M251" s="70"/>
      <c r="N251" s="70"/>
      <c r="O251" s="66">
        <f t="shared" ref="O251:Q251" si="1129">AA251+AD251+AG251+AJ251+AM251+AP251+AS251+AV251+AY251+BB251+BE251+BH251</f>
        <v>0</v>
      </c>
      <c r="P251" s="66">
        <f t="shared" si="1129"/>
        <v>143846.88999999998</v>
      </c>
      <c r="Q251" s="66">
        <f t="shared" si="1129"/>
        <v>0</v>
      </c>
      <c r="R251" s="67">
        <f t="shared" ref="R251:T251" si="1130">IF(BK251=0,SUM(AA251+AD251+AG251+AJ251+AM251+AP251+AS251+AV251+AY251+BB251+BE251+BH251),BK251)</f>
        <v>0</v>
      </c>
      <c r="S251" s="67">
        <f t="shared" si="1130"/>
        <v>143846.88999999998</v>
      </c>
      <c r="T251" s="67">
        <f t="shared" si="1130"/>
        <v>0</v>
      </c>
      <c r="U251" s="66">
        <f t="shared" si="1097"/>
        <v>0</v>
      </c>
      <c r="V251" s="66">
        <f t="shared" si="1098"/>
        <v>121914.36000000002</v>
      </c>
      <c r="W251" s="66">
        <f t="shared" si="1099"/>
        <v>0</v>
      </c>
      <c r="X251" s="69">
        <f t="shared" ref="X251:Y251" si="1131">IF(O251&gt;0,O251/K251,0)</f>
        <v>0</v>
      </c>
      <c r="Y251" s="69">
        <f t="shared" si="1131"/>
        <v>0.54126359655517875</v>
      </c>
      <c r="Z251" s="69">
        <f t="shared" si="5"/>
        <v>0</v>
      </c>
      <c r="AA251" s="70"/>
      <c r="AB251" s="70"/>
      <c r="AC251" s="70"/>
      <c r="AD251" s="70"/>
      <c r="AE251" s="95">
        <v>85.6</v>
      </c>
      <c r="AF251" s="71"/>
      <c r="AG251" s="71"/>
      <c r="AH251" s="62">
        <v>371.3</v>
      </c>
      <c r="AI251" s="62"/>
      <c r="AJ251" s="70"/>
      <c r="AK251" s="70">
        <f>735.75</f>
        <v>735.75</v>
      </c>
      <c r="AL251" s="70"/>
      <c r="AM251" s="70"/>
      <c r="AN251" s="70">
        <f>15708+20559.52</f>
        <v>36267.520000000004</v>
      </c>
      <c r="AO251" s="70"/>
      <c r="AP251" s="70"/>
      <c r="AQ251" s="70">
        <f>24288+24821.28+31584.96+25692.48</f>
        <v>106386.71999999999</v>
      </c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>
        <f t="shared" si="1101"/>
        <v>0</v>
      </c>
      <c r="BO251" s="65">
        <f t="shared" si="1102"/>
        <v>0</v>
      </c>
      <c r="BP251" s="70">
        <f t="shared" si="1103"/>
        <v>0</v>
      </c>
      <c r="BQ251" s="70">
        <f t="shared" si="1104"/>
        <v>0</v>
      </c>
      <c r="BR251" s="70">
        <f t="shared" si="1105"/>
        <v>0</v>
      </c>
      <c r="BS251" s="70">
        <f t="shared" si="1106"/>
        <v>0</v>
      </c>
      <c r="BT251" s="70">
        <f t="shared" si="1107"/>
        <v>121914.36000000002</v>
      </c>
      <c r="BU251" s="70">
        <f t="shared" si="1108"/>
        <v>0</v>
      </c>
      <c r="BV251" s="70">
        <f t="shared" si="1109"/>
        <v>0</v>
      </c>
      <c r="BW251" s="70">
        <f t="shared" si="1110"/>
        <v>121914.36000000002</v>
      </c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>
      <c r="A252" s="107"/>
      <c r="B252" s="105" t="s">
        <v>552</v>
      </c>
      <c r="C252" s="57" t="s">
        <v>132</v>
      </c>
      <c r="D252" s="58" t="s">
        <v>549</v>
      </c>
      <c r="E252" s="59"/>
      <c r="F252" s="60"/>
      <c r="G252" s="60">
        <f t="shared" si="1094"/>
        <v>0</v>
      </c>
      <c r="H252" s="60"/>
      <c r="I252" s="61">
        <f t="shared" si="578"/>
        <v>0</v>
      </c>
      <c r="J252" s="61">
        <f t="shared" si="579"/>
        <v>0</v>
      </c>
      <c r="K252" s="70"/>
      <c r="L252" s="70">
        <v>29731.55</v>
      </c>
      <c r="M252" s="70"/>
      <c r="N252" s="70"/>
      <c r="O252" s="66">
        <f t="shared" ref="O252:Q252" si="1132">AA252+AD252+AG252+AJ252+AM252+AP252+AS252+AV252+AY252+BB252+BE252+BH252</f>
        <v>0</v>
      </c>
      <c r="P252" s="66">
        <f t="shared" si="1132"/>
        <v>5331.4</v>
      </c>
      <c r="Q252" s="66">
        <f t="shared" si="1132"/>
        <v>0</v>
      </c>
      <c r="R252" s="67">
        <f t="shared" ref="R252:T252" si="1133">IF(BK252=0,SUM(AA252+AD252+AG252+AJ252+AM252+AP252+AS252+AV252+AY252+BB252+BE252+BH252),BK252)</f>
        <v>0</v>
      </c>
      <c r="S252" s="67">
        <f t="shared" si="1133"/>
        <v>5331.4</v>
      </c>
      <c r="T252" s="67">
        <f t="shared" si="1133"/>
        <v>0</v>
      </c>
      <c r="U252" s="66">
        <f t="shared" si="1097"/>
        <v>0</v>
      </c>
      <c r="V252" s="66">
        <f t="shared" si="1098"/>
        <v>24400.15</v>
      </c>
      <c r="W252" s="66">
        <f t="shared" si="1099"/>
        <v>0</v>
      </c>
      <c r="X252" s="69">
        <f t="shared" ref="X252:Y252" si="1134">IF(O252&gt;0,O252/K252,0)</f>
        <v>0</v>
      </c>
      <c r="Y252" s="69">
        <f t="shared" si="1134"/>
        <v>0.17931792994310758</v>
      </c>
      <c r="Z252" s="69">
        <f t="shared" si="5"/>
        <v>0</v>
      </c>
      <c r="AA252" s="70"/>
      <c r="AB252" s="70"/>
      <c r="AC252" s="70"/>
      <c r="AD252" s="70"/>
      <c r="AE252" s="95">
        <v>2156.4</v>
      </c>
      <c r="AF252" s="71"/>
      <c r="AG252" s="71"/>
      <c r="AH252" s="62">
        <v>685</v>
      </c>
      <c r="AI252" s="62"/>
      <c r="AJ252" s="70"/>
      <c r="AK252" s="62">
        <v>117.5</v>
      </c>
      <c r="AL252" s="70"/>
      <c r="AM252" s="70"/>
      <c r="AN252" s="62">
        <v>2372.5</v>
      </c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>
        <f t="shared" ref="BN252:BN274" si="1135">IF(O252-BK252&gt;0,O252-BK252,0)</f>
        <v>0</v>
      </c>
      <c r="BO252" s="65">
        <f t="shared" ref="BO252:BO274" si="1136">IF(Q252-BM252&gt;0,Q252-BM252,0)</f>
        <v>0</v>
      </c>
      <c r="BP252" s="70">
        <f t="shared" ref="BP252:BP274" si="1137">IF(BN252+BO252&gt;0,BN252+BO252,0)</f>
        <v>0</v>
      </c>
      <c r="BQ252" s="70">
        <f t="shared" ref="BQ252:BQ274" si="1138">IF(U252=0,0,U252)</f>
        <v>0</v>
      </c>
      <c r="BR252" s="70">
        <f t="shared" ref="BR252:BR274" si="1139">IF(W252=0,0,W252)</f>
        <v>0</v>
      </c>
      <c r="BS252" s="70">
        <f t="shared" ref="BS252:BS274" si="1140">IF(BQ252+BR252&gt;0,BQ252+BR252,0)</f>
        <v>0</v>
      </c>
      <c r="BT252" s="70">
        <f t="shared" ref="BT252:BT274" si="1141">IF(V252&gt;0,V252,0)</f>
        <v>24400.15</v>
      </c>
      <c r="BU252" s="70">
        <f t="shared" ref="BU252:BU274" si="1142">IF(BP252=0,0,BP252)</f>
        <v>0</v>
      </c>
      <c r="BV252" s="70">
        <f t="shared" ref="BV252:BV274" si="1143">IF(BS252=0,0,BS252)</f>
        <v>0</v>
      </c>
      <c r="BW252" s="70">
        <f t="shared" ref="BW252:BW274" si="1144">IF(BP252+BT252&gt;0,BP252+BT252,0)</f>
        <v>24400.15</v>
      </c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>
      <c r="A253" s="81"/>
      <c r="B253" s="231" t="s">
        <v>553</v>
      </c>
      <c r="C253" s="57" t="s">
        <v>132</v>
      </c>
      <c r="D253" s="58" t="s">
        <v>549</v>
      </c>
      <c r="E253" s="59"/>
      <c r="F253" s="60"/>
      <c r="G253" s="60">
        <f t="shared" si="1094"/>
        <v>0</v>
      </c>
      <c r="H253" s="60"/>
      <c r="I253" s="61">
        <f t="shared" si="578"/>
        <v>0</v>
      </c>
      <c r="J253" s="61">
        <f t="shared" si="579"/>
        <v>0</v>
      </c>
      <c r="K253" s="70"/>
      <c r="L253" s="70">
        <v>175520.22</v>
      </c>
      <c r="M253" s="70"/>
      <c r="N253" s="70"/>
      <c r="O253" s="66">
        <f t="shared" ref="O253:Q253" si="1145">AA253+AD253+AG253+AJ253+AM253+AP253+AS253+AV253+AY253+BB253+BE253+BH253</f>
        <v>0</v>
      </c>
      <c r="P253" s="66">
        <f t="shared" si="1145"/>
        <v>73804.790000000008</v>
      </c>
      <c r="Q253" s="66">
        <f t="shared" si="1145"/>
        <v>0</v>
      </c>
      <c r="R253" s="67">
        <f t="shared" ref="R253:T253" si="1146">IF(BK253=0,SUM(AA253+AD253+AG253+AJ253+AM253+AP253+AS253+AV253+AY253+BB253+BE253+BH253),BK253)</f>
        <v>0</v>
      </c>
      <c r="S253" s="67">
        <f t="shared" si="1146"/>
        <v>73804.790000000008</v>
      </c>
      <c r="T253" s="67">
        <f t="shared" si="1146"/>
        <v>0</v>
      </c>
      <c r="U253" s="66">
        <f t="shared" si="1097"/>
        <v>0</v>
      </c>
      <c r="V253" s="66">
        <f t="shared" si="1098"/>
        <v>101715.43</v>
      </c>
      <c r="W253" s="66">
        <f t="shared" si="1099"/>
        <v>0</v>
      </c>
      <c r="X253" s="69">
        <f t="shared" ref="X253:Y253" si="1147">IF(O253&gt;0,O253/K253,0)</f>
        <v>0</v>
      </c>
      <c r="Y253" s="69">
        <f t="shared" si="1147"/>
        <v>0.42049166756969658</v>
      </c>
      <c r="Z253" s="69">
        <f t="shared" si="5"/>
        <v>0</v>
      </c>
      <c r="AA253" s="70"/>
      <c r="AB253" s="70"/>
      <c r="AC253" s="70"/>
      <c r="AD253" s="70"/>
      <c r="AE253" s="95">
        <v>16330.82</v>
      </c>
      <c r="AF253" s="71"/>
      <c r="AG253" s="71"/>
      <c r="AH253" s="62">
        <v>10630.32</v>
      </c>
      <c r="AI253" s="62"/>
      <c r="AJ253" s="70"/>
      <c r="AK253" s="70">
        <f>10039.5+15772.5</f>
        <v>25812</v>
      </c>
      <c r="AL253" s="70"/>
      <c r="AM253" s="70"/>
      <c r="AN253" s="62">
        <v>16440.650000000001</v>
      </c>
      <c r="AO253" s="70"/>
      <c r="AP253" s="70"/>
      <c r="AQ253" s="70">
        <f>996.4+3594.6</f>
        <v>4591</v>
      </c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>
        <f t="shared" si="1135"/>
        <v>0</v>
      </c>
      <c r="BO253" s="65">
        <f t="shared" si="1136"/>
        <v>0</v>
      </c>
      <c r="BP253" s="70">
        <f t="shared" si="1137"/>
        <v>0</v>
      </c>
      <c r="BQ253" s="70">
        <f t="shared" si="1138"/>
        <v>0</v>
      </c>
      <c r="BR253" s="70">
        <f t="shared" si="1139"/>
        <v>0</v>
      </c>
      <c r="BS253" s="70">
        <f t="shared" si="1140"/>
        <v>0</v>
      </c>
      <c r="BT253" s="70">
        <f t="shared" si="1141"/>
        <v>101715.43</v>
      </c>
      <c r="BU253" s="70">
        <f t="shared" si="1142"/>
        <v>0</v>
      </c>
      <c r="BV253" s="70">
        <f t="shared" si="1143"/>
        <v>0</v>
      </c>
      <c r="BW253" s="70">
        <f t="shared" si="1144"/>
        <v>101715.43</v>
      </c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>
      <c r="A254" s="72"/>
      <c r="B254" s="73" t="s">
        <v>554</v>
      </c>
      <c r="C254" s="57" t="s">
        <v>136</v>
      </c>
      <c r="D254" s="93" t="s">
        <v>555</v>
      </c>
      <c r="E254" s="59"/>
      <c r="F254" s="60"/>
      <c r="G254" s="60">
        <f t="shared" si="1094"/>
        <v>0</v>
      </c>
      <c r="H254" s="60"/>
      <c r="I254" s="61">
        <f t="shared" si="578"/>
        <v>0</v>
      </c>
      <c r="J254" s="61">
        <f t="shared" si="579"/>
        <v>0</v>
      </c>
      <c r="K254" s="70"/>
      <c r="L254" s="70">
        <v>1772</v>
      </c>
      <c r="M254" s="62">
        <v>1772</v>
      </c>
      <c r="N254" s="70"/>
      <c r="O254" s="66">
        <f t="shared" ref="O254:Q254" si="1148">AA254+AD254+AG254+AJ254+AM254+AP254+AS254+AV254+AY254+BB254+BE254+BH254</f>
        <v>0</v>
      </c>
      <c r="P254" s="66">
        <f t="shared" si="1148"/>
        <v>0</v>
      </c>
      <c r="Q254" s="66">
        <f t="shared" si="1148"/>
        <v>0</v>
      </c>
      <c r="R254" s="67">
        <f t="shared" ref="R254:T254" si="1149">IF(BK254=0,SUM(AA254+AD254+AG254+AJ254+AM254+AP254+AS254+AV254+AY254+BB254+BE254+BH254),BK254)</f>
        <v>0</v>
      </c>
      <c r="S254" s="67">
        <f t="shared" si="1149"/>
        <v>0</v>
      </c>
      <c r="T254" s="67">
        <f t="shared" si="1149"/>
        <v>0</v>
      </c>
      <c r="U254" s="66">
        <f t="shared" si="1097"/>
        <v>0</v>
      </c>
      <c r="V254" s="66">
        <f t="shared" si="1098"/>
        <v>0</v>
      </c>
      <c r="W254" s="66">
        <f t="shared" si="1099"/>
        <v>0</v>
      </c>
      <c r="X254" s="69">
        <f t="shared" ref="X254:Y254" si="1150">IF(O254&gt;0,O254/K254,0)</f>
        <v>0</v>
      </c>
      <c r="Y254" s="69">
        <f t="shared" si="1150"/>
        <v>0</v>
      </c>
      <c r="Z254" s="69">
        <f t="shared" si="5"/>
        <v>0</v>
      </c>
      <c r="AA254" s="70"/>
      <c r="AB254" s="70"/>
      <c r="AC254" s="70"/>
      <c r="AD254" s="70"/>
      <c r="AE254" s="71"/>
      <c r="AF254" s="71"/>
      <c r="AG254" s="71"/>
      <c r="AH254" s="71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>
        <f t="shared" si="1135"/>
        <v>0</v>
      </c>
      <c r="BO254" s="65">
        <f t="shared" si="1136"/>
        <v>0</v>
      </c>
      <c r="BP254" s="70">
        <f t="shared" si="1137"/>
        <v>0</v>
      </c>
      <c r="BQ254" s="70">
        <f t="shared" si="1138"/>
        <v>0</v>
      </c>
      <c r="BR254" s="70">
        <f t="shared" si="1139"/>
        <v>0</v>
      </c>
      <c r="BS254" s="70">
        <f t="shared" si="1140"/>
        <v>0</v>
      </c>
      <c r="BT254" s="70">
        <f t="shared" si="1141"/>
        <v>0</v>
      </c>
      <c r="BU254" s="70">
        <f t="shared" si="1142"/>
        <v>0</v>
      </c>
      <c r="BV254" s="70">
        <f t="shared" si="1143"/>
        <v>0</v>
      </c>
      <c r="BW254" s="70">
        <f t="shared" si="1144"/>
        <v>0</v>
      </c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>
      <c r="A255" s="151" t="s">
        <v>556</v>
      </c>
      <c r="B255" s="73"/>
      <c r="C255" s="57" t="s">
        <v>219</v>
      </c>
      <c r="D255" s="206" t="s">
        <v>557</v>
      </c>
      <c r="E255" s="117"/>
      <c r="F255" s="118"/>
      <c r="G255" s="60">
        <f t="shared" si="1094"/>
        <v>0</v>
      </c>
      <c r="H255" s="60">
        <v>170000</v>
      </c>
      <c r="I255" s="61">
        <f t="shared" si="578"/>
        <v>0</v>
      </c>
      <c r="J255" s="61">
        <f t="shared" si="579"/>
        <v>0</v>
      </c>
      <c r="K255" s="70"/>
      <c r="L255" s="70"/>
      <c r="M255" s="70"/>
      <c r="N255" s="62">
        <v>137171.51999999999</v>
      </c>
      <c r="O255" s="66">
        <f t="shared" ref="O255:Q255" si="1151">AA255+AD255+AG255+AJ255+AM255+AP255+AS255+AV255+AY255+BB255+BE255+BH255</f>
        <v>0</v>
      </c>
      <c r="P255" s="66">
        <f t="shared" si="1151"/>
        <v>0</v>
      </c>
      <c r="Q255" s="66">
        <f t="shared" si="1151"/>
        <v>30482.560000000001</v>
      </c>
      <c r="R255" s="67">
        <f t="shared" ref="R255:T255" si="1152">IF(BK255=0,SUM(AA255+AD255+AG255+AJ255+AM255+AP255+AS255+AV255+AY255+BB255+BE255+BH255),BK255)</f>
        <v>0</v>
      </c>
      <c r="S255" s="67">
        <f t="shared" si="1152"/>
        <v>0</v>
      </c>
      <c r="T255" s="67">
        <f t="shared" si="1152"/>
        <v>30482.560000000001</v>
      </c>
      <c r="U255" s="66">
        <f t="shared" si="1097"/>
        <v>0</v>
      </c>
      <c r="V255" s="66">
        <f t="shared" si="1098"/>
        <v>0</v>
      </c>
      <c r="W255" s="68">
        <f t="shared" si="1099"/>
        <v>106688.95999999999</v>
      </c>
      <c r="X255" s="69">
        <f t="shared" ref="X255:Y255" si="1153">IF(O255&gt;0,O255/K255,0)</f>
        <v>0</v>
      </c>
      <c r="Y255" s="69">
        <f t="shared" si="1153"/>
        <v>0</v>
      </c>
      <c r="Z255" s="69">
        <f t="shared" si="5"/>
        <v>0.22222222222222224</v>
      </c>
      <c r="AA255" s="70"/>
      <c r="AB255" s="70"/>
      <c r="AC255" s="70"/>
      <c r="AD255" s="70"/>
      <c r="AE255" s="71"/>
      <c r="AF255" s="71"/>
      <c r="AG255" s="71"/>
      <c r="AH255" s="71"/>
      <c r="AI255" s="70"/>
      <c r="AJ255" s="70"/>
      <c r="AK255" s="70"/>
      <c r="AL255" s="70"/>
      <c r="AM255" s="70"/>
      <c r="AN255" s="70"/>
      <c r="AO255" s="62">
        <v>15241.28</v>
      </c>
      <c r="AP255" s="70"/>
      <c r="AQ255" s="70"/>
      <c r="AR255" s="62">
        <v>15241.28</v>
      </c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>
        <f t="shared" si="1135"/>
        <v>0</v>
      </c>
      <c r="BO255" s="65">
        <f t="shared" si="1136"/>
        <v>30482.560000000001</v>
      </c>
      <c r="BP255" s="70">
        <f t="shared" si="1137"/>
        <v>30482.560000000001</v>
      </c>
      <c r="BQ255" s="70">
        <f t="shared" si="1138"/>
        <v>0</v>
      </c>
      <c r="BR255" s="70">
        <f t="shared" si="1139"/>
        <v>106688.95999999999</v>
      </c>
      <c r="BS255" s="70">
        <f t="shared" si="1140"/>
        <v>106688.95999999999</v>
      </c>
      <c r="BT255" s="70">
        <f t="shared" si="1141"/>
        <v>0</v>
      </c>
      <c r="BU255" s="70">
        <f t="shared" si="1142"/>
        <v>30482.560000000001</v>
      </c>
      <c r="BV255" s="70">
        <f t="shared" si="1143"/>
        <v>106688.95999999999</v>
      </c>
      <c r="BW255" s="70">
        <f t="shared" si="1144"/>
        <v>30482.560000000001</v>
      </c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>
      <c r="A256" s="55" t="s">
        <v>558</v>
      </c>
      <c r="B256" s="73"/>
      <c r="C256" s="57" t="s">
        <v>219</v>
      </c>
      <c r="D256" s="206" t="s">
        <v>559</v>
      </c>
      <c r="E256" s="117"/>
      <c r="F256" s="118"/>
      <c r="G256" s="60">
        <f t="shared" si="1094"/>
        <v>0</v>
      </c>
      <c r="H256" s="60">
        <v>45000</v>
      </c>
      <c r="I256" s="61">
        <f t="shared" si="578"/>
        <v>0</v>
      </c>
      <c r="J256" s="61">
        <f t="shared" si="579"/>
        <v>0</v>
      </c>
      <c r="K256" s="70"/>
      <c r="L256" s="70"/>
      <c r="M256" s="70"/>
      <c r="N256" s="62">
        <v>38614.199999999997</v>
      </c>
      <c r="O256" s="66">
        <f t="shared" ref="O256:Q256" si="1154">AA256+AD256+AG256+AJ256+AM256+AP256+AS256+AV256+AY256+BB256+BE256+BH256</f>
        <v>0</v>
      </c>
      <c r="P256" s="66">
        <f t="shared" si="1154"/>
        <v>0</v>
      </c>
      <c r="Q256" s="66">
        <f t="shared" si="1154"/>
        <v>8795.4599999999991</v>
      </c>
      <c r="R256" s="67">
        <f t="shared" ref="R256:T256" si="1155">IF(BK256=0,SUM(AA256+AD256+AG256+AJ256+AM256+AP256+AS256+AV256+AY256+BB256+BE256+BH256),BK256)</f>
        <v>0</v>
      </c>
      <c r="S256" s="67">
        <f t="shared" si="1155"/>
        <v>0</v>
      </c>
      <c r="T256" s="67">
        <f t="shared" si="1155"/>
        <v>8795.4599999999991</v>
      </c>
      <c r="U256" s="66">
        <f t="shared" si="1097"/>
        <v>0</v>
      </c>
      <c r="V256" s="66">
        <f t="shared" si="1098"/>
        <v>0</v>
      </c>
      <c r="W256" s="68">
        <f t="shared" si="1099"/>
        <v>29818.739999999998</v>
      </c>
      <c r="X256" s="69">
        <f t="shared" ref="X256:Y256" si="1156">IF(O256&gt;0,O256/K256,0)</f>
        <v>0</v>
      </c>
      <c r="Y256" s="69">
        <f t="shared" si="1156"/>
        <v>0</v>
      </c>
      <c r="Z256" s="69">
        <f t="shared" si="5"/>
        <v>0.22777786410180711</v>
      </c>
      <c r="AA256" s="70"/>
      <c r="AB256" s="70"/>
      <c r="AC256" s="70"/>
      <c r="AD256" s="70"/>
      <c r="AE256" s="71"/>
      <c r="AF256" s="71"/>
      <c r="AG256" s="71"/>
      <c r="AH256" s="71"/>
      <c r="AI256" s="70"/>
      <c r="AJ256" s="70"/>
      <c r="AK256" s="70"/>
      <c r="AL256" s="62">
        <v>2359.7600000000002</v>
      </c>
      <c r="AM256" s="70"/>
      <c r="AN256" s="70"/>
      <c r="AO256" s="70"/>
      <c r="AP256" s="70"/>
      <c r="AQ256" s="70"/>
      <c r="AR256" s="62">
        <f>3217.85+3217.85</f>
        <v>6435.7</v>
      </c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>
        <f t="shared" si="1135"/>
        <v>0</v>
      </c>
      <c r="BO256" s="65">
        <f t="shared" si="1136"/>
        <v>8795.4599999999991</v>
      </c>
      <c r="BP256" s="70">
        <f t="shared" si="1137"/>
        <v>8795.4599999999991</v>
      </c>
      <c r="BQ256" s="70">
        <f t="shared" si="1138"/>
        <v>0</v>
      </c>
      <c r="BR256" s="70">
        <f t="shared" si="1139"/>
        <v>29818.739999999998</v>
      </c>
      <c r="BS256" s="70">
        <f t="shared" si="1140"/>
        <v>29818.739999999998</v>
      </c>
      <c r="BT256" s="70">
        <f t="shared" si="1141"/>
        <v>0</v>
      </c>
      <c r="BU256" s="70">
        <f t="shared" si="1142"/>
        <v>8795.4599999999991</v>
      </c>
      <c r="BV256" s="70">
        <f t="shared" si="1143"/>
        <v>29818.739999999998</v>
      </c>
      <c r="BW256" s="70">
        <f t="shared" si="1144"/>
        <v>8795.4599999999991</v>
      </c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>
      <c r="A257" s="55" t="s">
        <v>560</v>
      </c>
      <c r="B257" s="73"/>
      <c r="C257" s="57" t="s">
        <v>219</v>
      </c>
      <c r="D257" s="206" t="s">
        <v>561</v>
      </c>
      <c r="E257" s="117"/>
      <c r="F257" s="118"/>
      <c r="G257" s="60">
        <f t="shared" si="1094"/>
        <v>0</v>
      </c>
      <c r="H257" s="60">
        <v>300000</v>
      </c>
      <c r="I257" s="61">
        <f t="shared" si="578"/>
        <v>0</v>
      </c>
      <c r="J257" s="61">
        <f t="shared" si="579"/>
        <v>0</v>
      </c>
      <c r="K257" s="70"/>
      <c r="L257" s="70"/>
      <c r="M257" s="70"/>
      <c r="N257" s="62">
        <f>44389.9+192455.76</f>
        <v>236845.66</v>
      </c>
      <c r="O257" s="66">
        <f t="shared" ref="O257:Q257" si="1157">AA257+AD257+AG257+AJ257+AM257+AP257+AS257+AV257+AY257+BB257+BE257+BH257</f>
        <v>0</v>
      </c>
      <c r="P257" s="66">
        <f t="shared" si="1157"/>
        <v>0</v>
      </c>
      <c r="Q257" s="66">
        <f t="shared" si="1157"/>
        <v>73696.859999999986</v>
      </c>
      <c r="R257" s="67">
        <f t="shared" ref="R257:T257" si="1158">IF(BK257=0,SUM(AA257+AD257+AG257+AJ257+AM257+AP257+AS257+AV257+AY257+BB257+BE257+BH257),BK257)</f>
        <v>0</v>
      </c>
      <c r="S257" s="67">
        <f t="shared" si="1158"/>
        <v>0</v>
      </c>
      <c r="T257" s="67">
        <f t="shared" si="1158"/>
        <v>73696.859999999986</v>
      </c>
      <c r="U257" s="66">
        <f t="shared" si="1097"/>
        <v>0</v>
      </c>
      <c r="V257" s="66">
        <f t="shared" si="1098"/>
        <v>0</v>
      </c>
      <c r="W257" s="68">
        <f t="shared" si="1099"/>
        <v>163148.80000000002</v>
      </c>
      <c r="X257" s="69">
        <f t="shared" ref="X257:Y257" si="1159">IF(O257&gt;0,O257/K257,0)</f>
        <v>0</v>
      </c>
      <c r="Y257" s="69">
        <f t="shared" si="1159"/>
        <v>0</v>
      </c>
      <c r="Z257" s="69">
        <f t="shared" si="5"/>
        <v>0.31115984983638706</v>
      </c>
      <c r="AA257" s="70"/>
      <c r="AB257" s="70"/>
      <c r="AC257" s="70"/>
      <c r="AD257" s="70"/>
      <c r="AE257" s="71"/>
      <c r="AF257" s="71"/>
      <c r="AG257" s="71"/>
      <c r="AH257" s="71"/>
      <c r="AI257" s="62">
        <v>3775.98</v>
      </c>
      <c r="AJ257" s="70"/>
      <c r="AK257" s="70"/>
      <c r="AL257" s="62">
        <v>23306.959999999999</v>
      </c>
      <c r="AM257" s="70"/>
      <c r="AN257" s="70"/>
      <c r="AO257" s="62">
        <v>23306.959999999999</v>
      </c>
      <c r="AP257" s="70"/>
      <c r="AQ257" s="70"/>
      <c r="AR257" s="62">
        <v>23306.959999999999</v>
      </c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>
        <f t="shared" si="1135"/>
        <v>0</v>
      </c>
      <c r="BO257" s="65">
        <f t="shared" si="1136"/>
        <v>73696.859999999986</v>
      </c>
      <c r="BP257" s="70">
        <f t="shared" si="1137"/>
        <v>73696.859999999986</v>
      </c>
      <c r="BQ257" s="70">
        <f t="shared" si="1138"/>
        <v>0</v>
      </c>
      <c r="BR257" s="70">
        <f t="shared" si="1139"/>
        <v>163148.80000000002</v>
      </c>
      <c r="BS257" s="70">
        <f t="shared" si="1140"/>
        <v>163148.80000000002</v>
      </c>
      <c r="BT257" s="70">
        <f t="shared" si="1141"/>
        <v>0</v>
      </c>
      <c r="BU257" s="70">
        <f t="shared" si="1142"/>
        <v>73696.859999999986</v>
      </c>
      <c r="BV257" s="70">
        <f t="shared" si="1143"/>
        <v>163148.80000000002</v>
      </c>
      <c r="BW257" s="70">
        <f t="shared" si="1144"/>
        <v>73696.859999999986</v>
      </c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>
      <c r="A258" s="200" t="s">
        <v>562</v>
      </c>
      <c r="B258" s="105" t="s">
        <v>563</v>
      </c>
      <c r="C258" s="57" t="s">
        <v>222</v>
      </c>
      <c r="D258" s="58" t="s">
        <v>564</v>
      </c>
      <c r="E258" s="117"/>
      <c r="F258" s="118"/>
      <c r="G258" s="60">
        <f t="shared" si="1094"/>
        <v>0</v>
      </c>
      <c r="H258" s="60">
        <v>689944.87</v>
      </c>
      <c r="I258" s="61">
        <f t="shared" si="578"/>
        <v>0</v>
      </c>
      <c r="J258" s="61">
        <f t="shared" si="579"/>
        <v>0</v>
      </c>
      <c r="K258" s="62"/>
      <c r="L258" s="70">
        <v>80361.09</v>
      </c>
      <c r="M258" s="70"/>
      <c r="N258" s="62">
        <f>137547.75+55940.43</f>
        <v>193488.18</v>
      </c>
      <c r="O258" s="66">
        <f t="shared" ref="O258:Q258" si="1160">AA258+AD258+AG258+AJ258+AM258+AP258+AS258+AV258+AY258+BB258+BE258+BH258</f>
        <v>0</v>
      </c>
      <c r="P258" s="66">
        <f t="shared" si="1160"/>
        <v>80361.09</v>
      </c>
      <c r="Q258" s="66">
        <f t="shared" si="1160"/>
        <v>137547.75</v>
      </c>
      <c r="R258" s="67">
        <f t="shared" ref="R258:T258" si="1161">IF(BK258=0,SUM(AA258+AD258+AG258+AJ258+AM258+AP258+AS258+AV258+AY258+BB258+BE258+BH258),BK258)</f>
        <v>0</v>
      </c>
      <c r="S258" s="67">
        <f t="shared" si="1161"/>
        <v>80361.09</v>
      </c>
      <c r="T258" s="67">
        <f t="shared" si="1161"/>
        <v>137547.75</v>
      </c>
      <c r="U258" s="66">
        <f t="shared" si="1097"/>
        <v>0</v>
      </c>
      <c r="V258" s="66">
        <f t="shared" si="1098"/>
        <v>0</v>
      </c>
      <c r="W258" s="68">
        <f t="shared" si="1099"/>
        <v>55940.429999999993</v>
      </c>
      <c r="X258" s="69">
        <f t="shared" ref="X258:Y258" si="1162">IF(O258&gt;0,O258/K258,0)</f>
        <v>0</v>
      </c>
      <c r="Y258" s="69">
        <f t="shared" si="1162"/>
        <v>1</v>
      </c>
      <c r="Z258" s="69">
        <f t="shared" si="5"/>
        <v>0.71088450984447737</v>
      </c>
      <c r="AA258" s="70"/>
      <c r="AB258" s="70"/>
      <c r="AC258" s="70"/>
      <c r="AD258" s="70"/>
      <c r="AE258" s="95">
        <v>34109.4</v>
      </c>
      <c r="AF258" s="71"/>
      <c r="AG258" s="71"/>
      <c r="AH258" s="95">
        <v>34109.4</v>
      </c>
      <c r="AI258" s="62"/>
      <c r="AJ258" s="70"/>
      <c r="AK258" s="62">
        <v>12142.29</v>
      </c>
      <c r="AL258" s="62">
        <v>35499.230000000003</v>
      </c>
      <c r="AM258" s="70"/>
      <c r="AN258" s="70"/>
      <c r="AO258" s="62">
        <v>51024.26</v>
      </c>
      <c r="AP258" s="70"/>
      <c r="AQ258" s="70"/>
      <c r="AR258" s="62">
        <v>51024.26</v>
      </c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>
        <f t="shared" si="1135"/>
        <v>0</v>
      </c>
      <c r="BO258" s="65">
        <f t="shared" si="1136"/>
        <v>137547.75</v>
      </c>
      <c r="BP258" s="70">
        <f t="shared" si="1137"/>
        <v>137547.75</v>
      </c>
      <c r="BQ258" s="70">
        <f t="shared" si="1138"/>
        <v>0</v>
      </c>
      <c r="BR258" s="70">
        <f t="shared" si="1139"/>
        <v>55940.429999999993</v>
      </c>
      <c r="BS258" s="70">
        <f t="shared" si="1140"/>
        <v>55940.429999999993</v>
      </c>
      <c r="BT258" s="70">
        <f t="shared" si="1141"/>
        <v>0</v>
      </c>
      <c r="BU258" s="70">
        <f t="shared" si="1142"/>
        <v>137547.75</v>
      </c>
      <c r="BV258" s="70">
        <f t="shared" si="1143"/>
        <v>55940.429999999993</v>
      </c>
      <c r="BW258" s="70">
        <f t="shared" si="1144"/>
        <v>137547.75</v>
      </c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>
      <c r="A259" s="200" t="s">
        <v>565</v>
      </c>
      <c r="B259" s="232" t="s">
        <v>566</v>
      </c>
      <c r="C259" s="57" t="s">
        <v>230</v>
      </c>
      <c r="D259" s="93" t="s">
        <v>567</v>
      </c>
      <c r="E259" s="59"/>
      <c r="F259" s="60"/>
      <c r="G259" s="60">
        <f t="shared" si="1094"/>
        <v>0</v>
      </c>
      <c r="H259" s="60">
        <v>0</v>
      </c>
      <c r="I259" s="61">
        <f t="shared" si="578"/>
        <v>0</v>
      </c>
      <c r="J259" s="61">
        <f t="shared" si="579"/>
        <v>0</v>
      </c>
      <c r="K259" s="70"/>
      <c r="L259" s="70">
        <v>77562.759999999995</v>
      </c>
      <c r="M259" s="62">
        <v>0.03</v>
      </c>
      <c r="N259" s="62">
        <v>35303.379999999997</v>
      </c>
      <c r="O259" s="66">
        <f t="shared" ref="O259:Q259" si="1163">AA259+AD259+AG259+AJ259+AM259+AP259+AS259+AV259+AY259+BB259+BE259+BH259</f>
        <v>0</v>
      </c>
      <c r="P259" s="66">
        <f t="shared" si="1163"/>
        <v>77562.73</v>
      </c>
      <c r="Q259" s="66">
        <f t="shared" si="1163"/>
        <v>34765.730000000003</v>
      </c>
      <c r="R259" s="67">
        <f t="shared" ref="R259:T259" si="1164">IF(BK259=0,SUM(AA259+AD259+AG259+AJ259+AM259+AP259+AS259+AV259+AY259+BB259+BE259+BH259),BK259)</f>
        <v>0</v>
      </c>
      <c r="S259" s="67">
        <f t="shared" si="1164"/>
        <v>77562.73</v>
      </c>
      <c r="T259" s="67">
        <f t="shared" si="1164"/>
        <v>34765.730000000003</v>
      </c>
      <c r="U259" s="66">
        <f t="shared" si="1097"/>
        <v>0</v>
      </c>
      <c r="V259" s="66">
        <f t="shared" si="1098"/>
        <v>-1.1641521080463235E-12</v>
      </c>
      <c r="W259" s="68">
        <f t="shared" si="1099"/>
        <v>537.64999999999418</v>
      </c>
      <c r="X259" s="69">
        <f t="shared" ref="X259:Y259" si="1165">IF(O259&gt;0,O259/K259,0)</f>
        <v>0</v>
      </c>
      <c r="Y259" s="69">
        <f t="shared" si="1165"/>
        <v>0.99999961321644559</v>
      </c>
      <c r="Z259" s="69">
        <f t="shared" si="5"/>
        <v>0.98477058004077811</v>
      </c>
      <c r="AA259" s="70"/>
      <c r="AB259" s="70"/>
      <c r="AC259" s="70"/>
      <c r="AD259" s="70"/>
      <c r="AE259" s="95">
        <v>36042.720000000001</v>
      </c>
      <c r="AF259" s="71"/>
      <c r="AG259" s="71"/>
      <c r="AH259" s="62">
        <v>38123.97</v>
      </c>
      <c r="AI259" s="62"/>
      <c r="AJ259" s="70"/>
      <c r="AK259" s="62">
        <v>3396.04</v>
      </c>
      <c r="AL259" s="62">
        <v>34765.730000000003</v>
      </c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>
        <f t="shared" si="1135"/>
        <v>0</v>
      </c>
      <c r="BO259" s="65">
        <f t="shared" si="1136"/>
        <v>34765.730000000003</v>
      </c>
      <c r="BP259" s="70">
        <f t="shared" si="1137"/>
        <v>34765.730000000003</v>
      </c>
      <c r="BQ259" s="70">
        <f t="shared" si="1138"/>
        <v>0</v>
      </c>
      <c r="BR259" s="70">
        <f t="shared" si="1139"/>
        <v>537.64999999999418</v>
      </c>
      <c r="BS259" s="70">
        <f t="shared" si="1140"/>
        <v>537.64999999999418</v>
      </c>
      <c r="BT259" s="70">
        <f t="shared" si="1141"/>
        <v>0</v>
      </c>
      <c r="BU259" s="70">
        <f t="shared" si="1142"/>
        <v>34765.730000000003</v>
      </c>
      <c r="BV259" s="70">
        <f t="shared" si="1143"/>
        <v>537.64999999999418</v>
      </c>
      <c r="BW259" s="70">
        <f t="shared" si="1144"/>
        <v>34765.730000000003</v>
      </c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 customHeight="1">
      <c r="A260" s="200"/>
      <c r="B260" s="105" t="s">
        <v>568</v>
      </c>
      <c r="C260" s="57" t="s">
        <v>219</v>
      </c>
      <c r="D260" s="102" t="s">
        <v>569</v>
      </c>
      <c r="E260" s="59"/>
      <c r="F260" s="60"/>
      <c r="G260" s="60">
        <f t="shared" si="1094"/>
        <v>0</v>
      </c>
      <c r="H260" s="60"/>
      <c r="I260" s="61">
        <f t="shared" si="578"/>
        <v>0</v>
      </c>
      <c r="J260" s="61">
        <f t="shared" si="579"/>
        <v>0</v>
      </c>
      <c r="K260" s="62"/>
      <c r="L260" s="70">
        <v>40891</v>
      </c>
      <c r="M260" s="70"/>
      <c r="N260" s="70"/>
      <c r="O260" s="66">
        <f t="shared" ref="O260:Q260" si="1166">AA260+AD260+AG260+AJ260+AM260+AP260+AS260+AV260+AY260+BB260+BE260+BH260</f>
        <v>0</v>
      </c>
      <c r="P260" s="66">
        <f t="shared" si="1166"/>
        <v>40891</v>
      </c>
      <c r="Q260" s="66">
        <f t="shared" si="1166"/>
        <v>0</v>
      </c>
      <c r="R260" s="67">
        <f t="shared" ref="R260:T260" si="1167">IF(BK260=0,SUM(AA260+AD260+AG260+AJ260+AM260+AP260+AS260+AV260+AY260+BB260+BE260+BH260),BK260)</f>
        <v>0</v>
      </c>
      <c r="S260" s="67">
        <f t="shared" si="1167"/>
        <v>40891</v>
      </c>
      <c r="T260" s="67">
        <f t="shared" si="1167"/>
        <v>0</v>
      </c>
      <c r="U260" s="66">
        <f t="shared" si="1097"/>
        <v>0</v>
      </c>
      <c r="V260" s="66">
        <f t="shared" si="1098"/>
        <v>0</v>
      </c>
      <c r="W260" s="66">
        <f t="shared" si="1099"/>
        <v>0</v>
      </c>
      <c r="X260" s="69">
        <f t="shared" ref="X260:Y260" si="1168">IF(O260&gt;0,O260/K260,0)</f>
        <v>0</v>
      </c>
      <c r="Y260" s="69">
        <f t="shared" si="1168"/>
        <v>1</v>
      </c>
      <c r="Z260" s="69">
        <f t="shared" si="5"/>
        <v>0</v>
      </c>
      <c r="AA260" s="70"/>
      <c r="AB260" s="70"/>
      <c r="AC260" s="70"/>
      <c r="AD260" s="70"/>
      <c r="AE260" s="95">
        <v>40891</v>
      </c>
      <c r="AF260" s="71"/>
      <c r="AG260" s="71"/>
      <c r="AH260" s="71"/>
      <c r="AI260" s="70"/>
      <c r="AJ260" s="70"/>
      <c r="AK260" s="70"/>
      <c r="AL260" s="70"/>
      <c r="AM260" s="62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>
        <f t="shared" si="1135"/>
        <v>0</v>
      </c>
      <c r="BO260" s="65">
        <f t="shared" si="1136"/>
        <v>0</v>
      </c>
      <c r="BP260" s="70">
        <f t="shared" si="1137"/>
        <v>0</v>
      </c>
      <c r="BQ260" s="70">
        <f t="shared" si="1138"/>
        <v>0</v>
      </c>
      <c r="BR260" s="70">
        <f t="shared" si="1139"/>
        <v>0</v>
      </c>
      <c r="BS260" s="70">
        <f t="shared" si="1140"/>
        <v>0</v>
      </c>
      <c r="BT260" s="70">
        <f t="shared" si="1141"/>
        <v>0</v>
      </c>
      <c r="BU260" s="70">
        <f t="shared" si="1142"/>
        <v>0</v>
      </c>
      <c r="BV260" s="70">
        <f t="shared" si="1143"/>
        <v>0</v>
      </c>
      <c r="BW260" s="70">
        <f t="shared" si="1144"/>
        <v>0</v>
      </c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>
      <c r="A261" s="200" t="s">
        <v>570</v>
      </c>
      <c r="B261" s="108" t="s">
        <v>571</v>
      </c>
      <c r="C261" s="57" t="s">
        <v>226</v>
      </c>
      <c r="D261" s="102" t="s">
        <v>572</v>
      </c>
      <c r="E261" s="59"/>
      <c r="F261" s="60"/>
      <c r="G261" s="60">
        <f t="shared" si="1094"/>
        <v>0</v>
      </c>
      <c r="H261" s="60"/>
      <c r="I261" s="61">
        <f t="shared" si="578"/>
        <v>0</v>
      </c>
      <c r="J261" s="61">
        <f t="shared" si="579"/>
        <v>0</v>
      </c>
      <c r="K261" s="62"/>
      <c r="L261" s="70">
        <v>38040</v>
      </c>
      <c r="M261" s="70"/>
      <c r="N261" s="62">
        <v>405.27</v>
      </c>
      <c r="O261" s="66">
        <f t="shared" ref="O261:Q261" si="1169">AA261+AD261+AG261+AJ261+AM261+AP261+AS261+AV261+AY261+BB261+BE261+BH261</f>
        <v>0</v>
      </c>
      <c r="P261" s="66">
        <f t="shared" si="1169"/>
        <v>38040</v>
      </c>
      <c r="Q261" s="66">
        <f t="shared" si="1169"/>
        <v>405.27</v>
      </c>
      <c r="R261" s="67">
        <f t="shared" ref="R261:T261" si="1170">IF(BK261=0,SUM(AA261+AD261+AG261+AJ261+AM261+AP261+AS261+AV261+AY261+BB261+BE261+BH261),BK261)</f>
        <v>0</v>
      </c>
      <c r="S261" s="67">
        <f t="shared" si="1170"/>
        <v>38040</v>
      </c>
      <c r="T261" s="67">
        <f t="shared" si="1170"/>
        <v>405.27</v>
      </c>
      <c r="U261" s="66">
        <f t="shared" si="1097"/>
        <v>0</v>
      </c>
      <c r="V261" s="66">
        <f t="shared" si="1098"/>
        <v>0</v>
      </c>
      <c r="W261" s="66">
        <f t="shared" si="1099"/>
        <v>0</v>
      </c>
      <c r="X261" s="69">
        <f t="shared" ref="X261:Y261" si="1171">IF(O261&gt;0,O261/K261,0)</f>
        <v>0</v>
      </c>
      <c r="Y261" s="69">
        <f t="shared" si="1171"/>
        <v>1</v>
      </c>
      <c r="Z261" s="69">
        <f t="shared" si="5"/>
        <v>1</v>
      </c>
      <c r="AA261" s="70"/>
      <c r="AB261" s="70"/>
      <c r="AC261" s="70"/>
      <c r="AD261" s="70"/>
      <c r="AE261" s="95">
        <v>38040</v>
      </c>
      <c r="AF261" s="95">
        <v>405.27</v>
      </c>
      <c r="AG261" s="71"/>
      <c r="AH261" s="71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>
        <f t="shared" si="1135"/>
        <v>0</v>
      </c>
      <c r="BO261" s="65">
        <f t="shared" si="1136"/>
        <v>405.27</v>
      </c>
      <c r="BP261" s="70">
        <f t="shared" si="1137"/>
        <v>405.27</v>
      </c>
      <c r="BQ261" s="70">
        <f t="shared" si="1138"/>
        <v>0</v>
      </c>
      <c r="BR261" s="70">
        <f t="shared" si="1139"/>
        <v>0</v>
      </c>
      <c r="BS261" s="70">
        <f t="shared" si="1140"/>
        <v>0</v>
      </c>
      <c r="BT261" s="70">
        <f t="shared" si="1141"/>
        <v>0</v>
      </c>
      <c r="BU261" s="70">
        <f t="shared" si="1142"/>
        <v>405.27</v>
      </c>
      <c r="BV261" s="70">
        <f t="shared" si="1143"/>
        <v>0</v>
      </c>
      <c r="BW261" s="70">
        <f t="shared" si="1144"/>
        <v>405.27</v>
      </c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>
      <c r="A262" s="233" t="s">
        <v>573</v>
      </c>
      <c r="B262" s="73"/>
      <c r="C262" s="57" t="s">
        <v>574</v>
      </c>
      <c r="D262" s="93" t="s">
        <v>575</v>
      </c>
      <c r="E262" s="59"/>
      <c r="F262" s="60"/>
      <c r="G262" s="60">
        <f t="shared" si="1094"/>
        <v>0</v>
      </c>
      <c r="H262" s="60">
        <v>680000</v>
      </c>
      <c r="I262" s="61">
        <f t="shared" si="578"/>
        <v>0</v>
      </c>
      <c r="J262" s="61">
        <f t="shared" si="579"/>
        <v>0</v>
      </c>
      <c r="K262" s="62"/>
      <c r="L262" s="70"/>
      <c r="M262" s="70"/>
      <c r="N262" s="62">
        <f>83610.78+418053.9</f>
        <v>501664.68000000005</v>
      </c>
      <c r="O262" s="66">
        <f t="shared" ref="O262:Q262" si="1172">AA262+AD262+AG262+AJ262+AM262+AP262+AS262+AV262+AY262+BB262+BE262+BH262</f>
        <v>0</v>
      </c>
      <c r="P262" s="66">
        <f t="shared" si="1172"/>
        <v>0</v>
      </c>
      <c r="Q262" s="66">
        <f t="shared" si="1172"/>
        <v>329630.22000000003</v>
      </c>
      <c r="R262" s="67">
        <f t="shared" ref="R262:T262" si="1173">IF(BK262=0,SUM(AA262+AD262+AG262+AJ262+AM262+AP262+AS262+AV262+AY262+BB262+BE262+BH262),BK262)</f>
        <v>0</v>
      </c>
      <c r="S262" s="67">
        <f t="shared" si="1173"/>
        <v>0</v>
      </c>
      <c r="T262" s="67">
        <f t="shared" si="1173"/>
        <v>329630.22000000003</v>
      </c>
      <c r="U262" s="66">
        <f t="shared" si="1097"/>
        <v>0</v>
      </c>
      <c r="V262" s="66">
        <f t="shared" si="1098"/>
        <v>0</v>
      </c>
      <c r="W262" s="68">
        <f t="shared" si="1099"/>
        <v>172034.46000000002</v>
      </c>
      <c r="X262" s="69">
        <f t="shared" ref="X262:Y262" si="1174">IF(O262&gt;0,O262/K262,0)</f>
        <v>0</v>
      </c>
      <c r="Y262" s="69">
        <f t="shared" si="1174"/>
        <v>0</v>
      </c>
      <c r="Z262" s="69">
        <f t="shared" si="5"/>
        <v>0.65707280807570512</v>
      </c>
      <c r="AA262" s="70"/>
      <c r="AB262" s="70"/>
      <c r="AC262" s="70"/>
      <c r="AD262" s="70"/>
      <c r="AE262" s="71"/>
      <c r="AF262" s="71"/>
      <c r="AG262" s="71"/>
      <c r="AH262" s="71"/>
      <c r="AI262" s="62">
        <v>82107.06</v>
      </c>
      <c r="AJ262" s="70"/>
      <c r="AK262" s="70"/>
      <c r="AL262" s="62">
        <f>80616.8+1503.72</f>
        <v>82120.52</v>
      </c>
      <c r="AM262" s="70"/>
      <c r="AN262" s="70"/>
      <c r="AO262" s="62">
        <v>82599.06</v>
      </c>
      <c r="AP262" s="70"/>
      <c r="AQ262" s="70"/>
      <c r="AR262" s="62">
        <v>82803.58</v>
      </c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>
        <f t="shared" si="1135"/>
        <v>0</v>
      </c>
      <c r="BO262" s="65">
        <f t="shared" si="1136"/>
        <v>329630.22000000003</v>
      </c>
      <c r="BP262" s="70">
        <f t="shared" si="1137"/>
        <v>329630.22000000003</v>
      </c>
      <c r="BQ262" s="70">
        <f t="shared" si="1138"/>
        <v>0</v>
      </c>
      <c r="BR262" s="70">
        <f t="shared" si="1139"/>
        <v>172034.46000000002</v>
      </c>
      <c r="BS262" s="70">
        <f t="shared" si="1140"/>
        <v>172034.46000000002</v>
      </c>
      <c r="BT262" s="70">
        <f t="shared" si="1141"/>
        <v>0</v>
      </c>
      <c r="BU262" s="70">
        <f t="shared" si="1142"/>
        <v>329630.22000000003</v>
      </c>
      <c r="BV262" s="70">
        <f t="shared" si="1143"/>
        <v>172034.46000000002</v>
      </c>
      <c r="BW262" s="70">
        <f t="shared" si="1144"/>
        <v>329630.22000000003</v>
      </c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>
      <c r="A263" s="107"/>
      <c r="B263" s="105" t="s">
        <v>576</v>
      </c>
      <c r="C263" s="111" t="s">
        <v>237</v>
      </c>
      <c r="D263" s="112" t="s">
        <v>577</v>
      </c>
      <c r="E263" s="59"/>
      <c r="F263" s="60"/>
      <c r="G263" s="60">
        <f t="shared" si="1094"/>
        <v>0</v>
      </c>
      <c r="H263" s="60">
        <v>250000</v>
      </c>
      <c r="I263" s="61">
        <f t="shared" si="578"/>
        <v>0</v>
      </c>
      <c r="J263" s="61">
        <f t="shared" si="579"/>
        <v>0</v>
      </c>
      <c r="K263" s="70"/>
      <c r="L263" s="70">
        <v>155586</v>
      </c>
      <c r="M263" s="70"/>
      <c r="N263" s="70"/>
      <c r="O263" s="66">
        <f t="shared" ref="O263:Q263" si="1175">AA263+AD263+AG263+AJ263+AM263+AP263+AS263+AV263+AY263+BB263+BE263+BH263</f>
        <v>0</v>
      </c>
      <c r="P263" s="66">
        <f t="shared" si="1175"/>
        <v>0</v>
      </c>
      <c r="Q263" s="66">
        <f t="shared" si="1175"/>
        <v>0</v>
      </c>
      <c r="R263" s="67">
        <f t="shared" ref="R263:T263" si="1176">IF(BK263=0,SUM(AA263+AD263+AG263+AJ263+AM263+AP263+AS263+AV263+AY263+BB263+BE263+BH263),BK263)</f>
        <v>0</v>
      </c>
      <c r="S263" s="67">
        <f t="shared" si="1176"/>
        <v>0</v>
      </c>
      <c r="T263" s="67">
        <f t="shared" si="1176"/>
        <v>0</v>
      </c>
      <c r="U263" s="66">
        <f t="shared" si="1097"/>
        <v>0</v>
      </c>
      <c r="V263" s="66">
        <f t="shared" si="1098"/>
        <v>155586</v>
      </c>
      <c r="W263" s="66">
        <f t="shared" si="1099"/>
        <v>0</v>
      </c>
      <c r="X263" s="69">
        <f t="shared" ref="X263:Y263" si="1177">IF(O263&gt;0,O263/K263,0)</f>
        <v>0</v>
      </c>
      <c r="Y263" s="69">
        <f t="shared" si="1177"/>
        <v>0</v>
      </c>
      <c r="Z263" s="69">
        <f t="shared" si="5"/>
        <v>0</v>
      </c>
      <c r="AA263" s="70"/>
      <c r="AB263" s="70"/>
      <c r="AC263" s="70"/>
      <c r="AD263" s="70"/>
      <c r="AE263" s="71"/>
      <c r="AF263" s="71"/>
      <c r="AG263" s="71"/>
      <c r="AH263" s="71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>
        <f t="shared" si="1135"/>
        <v>0</v>
      </c>
      <c r="BO263" s="65">
        <f t="shared" si="1136"/>
        <v>0</v>
      </c>
      <c r="BP263" s="70">
        <f t="shared" si="1137"/>
        <v>0</v>
      </c>
      <c r="BQ263" s="70">
        <f t="shared" si="1138"/>
        <v>0</v>
      </c>
      <c r="BR263" s="70">
        <f t="shared" si="1139"/>
        <v>0</v>
      </c>
      <c r="BS263" s="70">
        <f t="shared" si="1140"/>
        <v>0</v>
      </c>
      <c r="BT263" s="70">
        <f t="shared" si="1141"/>
        <v>155586</v>
      </c>
      <c r="BU263" s="70">
        <f t="shared" si="1142"/>
        <v>0</v>
      </c>
      <c r="BV263" s="70">
        <f t="shared" si="1143"/>
        <v>0</v>
      </c>
      <c r="BW263" s="70">
        <f t="shared" si="1144"/>
        <v>155586</v>
      </c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>
      <c r="A264" s="81"/>
      <c r="B264" s="73" t="s">
        <v>578</v>
      </c>
      <c r="C264" s="111" t="s">
        <v>237</v>
      </c>
      <c r="D264" s="112" t="s">
        <v>579</v>
      </c>
      <c r="E264" s="59"/>
      <c r="F264" s="60"/>
      <c r="G264" s="60">
        <f t="shared" si="1094"/>
        <v>0</v>
      </c>
      <c r="H264" s="60">
        <v>0</v>
      </c>
      <c r="I264" s="61">
        <f t="shared" si="578"/>
        <v>0</v>
      </c>
      <c r="J264" s="61">
        <f t="shared" si="579"/>
        <v>0</v>
      </c>
      <c r="K264" s="70"/>
      <c r="L264" s="70">
        <v>93710.16</v>
      </c>
      <c r="M264" s="62">
        <v>32249.93</v>
      </c>
      <c r="N264" s="70"/>
      <c r="O264" s="66">
        <f t="shared" ref="O264:Q264" si="1178">AA264+AD264+AG264+AJ264+AM264+AP264+AS264+AV264+AY264+BB264+BE264+BH264</f>
        <v>0</v>
      </c>
      <c r="P264" s="66">
        <f t="shared" si="1178"/>
        <v>61460.23</v>
      </c>
      <c r="Q264" s="66">
        <f t="shared" si="1178"/>
        <v>0</v>
      </c>
      <c r="R264" s="67">
        <f t="shared" ref="R264:T264" si="1179">IF(BK264=0,SUM(AA264+AD264+AG264+AJ264+AM264+AP264+AS264+AV264+AY264+BB264+BE264+BH264),BK264)</f>
        <v>0</v>
      </c>
      <c r="S264" s="67">
        <f t="shared" si="1179"/>
        <v>61460.23</v>
      </c>
      <c r="T264" s="67">
        <f t="shared" si="1179"/>
        <v>0</v>
      </c>
      <c r="U264" s="66">
        <f t="shared" si="1097"/>
        <v>0</v>
      </c>
      <c r="V264" s="66">
        <f t="shared" si="1098"/>
        <v>0</v>
      </c>
      <c r="W264" s="66">
        <f t="shared" si="1099"/>
        <v>0</v>
      </c>
      <c r="X264" s="69">
        <f t="shared" ref="X264:Y264" si="1180">IF(O264&gt;0,O264/K264,0)</f>
        <v>0</v>
      </c>
      <c r="Y264" s="69">
        <f t="shared" si="1180"/>
        <v>0.65585449859438938</v>
      </c>
      <c r="Z264" s="69">
        <f t="shared" si="5"/>
        <v>0</v>
      </c>
      <c r="AA264" s="70"/>
      <c r="AB264" s="70">
        <f>17714.18+25389.45</f>
        <v>43103.630000000005</v>
      </c>
      <c r="AC264" s="70"/>
      <c r="AD264" s="70"/>
      <c r="AE264" s="95">
        <v>7384.63</v>
      </c>
      <c r="AF264" s="71"/>
      <c r="AG264" s="71"/>
      <c r="AH264" s="71"/>
      <c r="AI264" s="70"/>
      <c r="AJ264" s="70"/>
      <c r="AK264" s="70"/>
      <c r="AL264" s="70"/>
      <c r="AM264" s="70"/>
      <c r="AN264" s="62">
        <v>10971.97</v>
      </c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>
        <f t="shared" si="1135"/>
        <v>0</v>
      </c>
      <c r="BO264" s="65">
        <f t="shared" si="1136"/>
        <v>0</v>
      </c>
      <c r="BP264" s="70">
        <f t="shared" si="1137"/>
        <v>0</v>
      </c>
      <c r="BQ264" s="70">
        <f t="shared" si="1138"/>
        <v>0</v>
      </c>
      <c r="BR264" s="70">
        <f t="shared" si="1139"/>
        <v>0</v>
      </c>
      <c r="BS264" s="70">
        <f t="shared" si="1140"/>
        <v>0</v>
      </c>
      <c r="BT264" s="70">
        <f t="shared" si="1141"/>
        <v>0</v>
      </c>
      <c r="BU264" s="70">
        <f t="shared" si="1142"/>
        <v>0</v>
      </c>
      <c r="BV264" s="70">
        <f t="shared" si="1143"/>
        <v>0</v>
      </c>
      <c r="BW264" s="70">
        <f t="shared" si="1144"/>
        <v>0</v>
      </c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>
      <c r="A265" s="137"/>
      <c r="B265" s="231" t="s">
        <v>580</v>
      </c>
      <c r="C265" s="111" t="s">
        <v>237</v>
      </c>
      <c r="D265" s="112" t="s">
        <v>581</v>
      </c>
      <c r="E265" s="59"/>
      <c r="F265" s="60"/>
      <c r="G265" s="60">
        <f t="shared" si="1094"/>
        <v>0</v>
      </c>
      <c r="H265" s="60">
        <v>0</v>
      </c>
      <c r="I265" s="61">
        <f t="shared" si="578"/>
        <v>0</v>
      </c>
      <c r="J265" s="61">
        <f t="shared" si="579"/>
        <v>0</v>
      </c>
      <c r="K265" s="70"/>
      <c r="L265" s="70">
        <v>89850</v>
      </c>
      <c r="M265" s="70"/>
      <c r="N265" s="70"/>
      <c r="O265" s="66">
        <f t="shared" ref="O265:Q265" si="1181">AA265+AD265+AG265+AJ265+AM265+AP265+AS265+AV265+AY265+BB265+BE265+BH265</f>
        <v>0</v>
      </c>
      <c r="P265" s="66">
        <f t="shared" si="1181"/>
        <v>0</v>
      </c>
      <c r="Q265" s="66">
        <f t="shared" si="1181"/>
        <v>0</v>
      </c>
      <c r="R265" s="67">
        <f t="shared" ref="R265:T265" si="1182">IF(BK265=0,SUM(AA265+AD265+AG265+AJ265+AM265+AP265+AS265+AV265+AY265+BB265+BE265+BH265),BK265)</f>
        <v>0</v>
      </c>
      <c r="S265" s="67">
        <f t="shared" si="1182"/>
        <v>0</v>
      </c>
      <c r="T265" s="67">
        <f t="shared" si="1182"/>
        <v>0</v>
      </c>
      <c r="U265" s="66">
        <f t="shared" si="1097"/>
        <v>0</v>
      </c>
      <c r="V265" s="66">
        <f t="shared" si="1098"/>
        <v>89850</v>
      </c>
      <c r="W265" s="66">
        <f t="shared" si="1099"/>
        <v>0</v>
      </c>
      <c r="X265" s="69">
        <f t="shared" ref="X265:Y265" si="1183">IF(O265&gt;0,O265/K265,0)</f>
        <v>0</v>
      </c>
      <c r="Y265" s="69">
        <f t="shared" si="1183"/>
        <v>0</v>
      </c>
      <c r="Z265" s="69">
        <f t="shared" si="5"/>
        <v>0</v>
      </c>
      <c r="AA265" s="70"/>
      <c r="AB265" s="70"/>
      <c r="AC265" s="70"/>
      <c r="AD265" s="70"/>
      <c r="AE265" s="71"/>
      <c r="AF265" s="71"/>
      <c r="AG265" s="71"/>
      <c r="AH265" s="71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>
        <f t="shared" si="1135"/>
        <v>0</v>
      </c>
      <c r="BO265" s="65">
        <f t="shared" si="1136"/>
        <v>0</v>
      </c>
      <c r="BP265" s="70">
        <f t="shared" si="1137"/>
        <v>0</v>
      </c>
      <c r="BQ265" s="70">
        <f t="shared" si="1138"/>
        <v>0</v>
      </c>
      <c r="BR265" s="70">
        <f t="shared" si="1139"/>
        <v>0</v>
      </c>
      <c r="BS265" s="70">
        <f t="shared" si="1140"/>
        <v>0</v>
      </c>
      <c r="BT265" s="70">
        <f t="shared" si="1141"/>
        <v>89850</v>
      </c>
      <c r="BU265" s="70">
        <f t="shared" si="1142"/>
        <v>0</v>
      </c>
      <c r="BV265" s="70">
        <f t="shared" si="1143"/>
        <v>0</v>
      </c>
      <c r="BW265" s="70">
        <f t="shared" si="1144"/>
        <v>89850</v>
      </c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 customHeight="1">
      <c r="A266" s="104"/>
      <c r="B266" s="105" t="s">
        <v>582</v>
      </c>
      <c r="C266" s="57" t="s">
        <v>265</v>
      </c>
      <c r="D266" s="58" t="s">
        <v>583</v>
      </c>
      <c r="E266" s="59"/>
      <c r="F266" s="60"/>
      <c r="G266" s="60">
        <f t="shared" si="1094"/>
        <v>0</v>
      </c>
      <c r="H266" s="60">
        <v>110000</v>
      </c>
      <c r="I266" s="61">
        <f t="shared" si="578"/>
        <v>0</v>
      </c>
      <c r="J266" s="61">
        <f t="shared" si="579"/>
        <v>0</v>
      </c>
      <c r="K266" s="70"/>
      <c r="L266" s="70">
        <v>102194.39</v>
      </c>
      <c r="M266" s="70"/>
      <c r="N266" s="63"/>
      <c r="O266" s="66">
        <f t="shared" ref="O266:Q266" si="1184">AA266+AD266+AG266+AJ266+AM266+AP266+AS266+AV266+AY266+BB266+BE266+BH266</f>
        <v>0</v>
      </c>
      <c r="P266" s="66">
        <f t="shared" si="1184"/>
        <v>102194.39</v>
      </c>
      <c r="Q266" s="66">
        <f t="shared" si="1184"/>
        <v>0</v>
      </c>
      <c r="R266" s="67">
        <f t="shared" ref="R266:T266" si="1185">IF(BK266=0,SUM(AA266+AD266+AG266+AJ266+AM266+AP266+AS266+AV266+AY266+BB266+BE266+BH266),BK266)</f>
        <v>0</v>
      </c>
      <c r="S266" s="67">
        <f t="shared" si="1185"/>
        <v>102194.39</v>
      </c>
      <c r="T266" s="67">
        <f t="shared" si="1185"/>
        <v>0</v>
      </c>
      <c r="U266" s="66">
        <f t="shared" si="1097"/>
        <v>0</v>
      </c>
      <c r="V266" s="66">
        <f t="shared" si="1098"/>
        <v>0</v>
      </c>
      <c r="W266" s="66">
        <f t="shared" si="1099"/>
        <v>0</v>
      </c>
      <c r="X266" s="69">
        <f t="shared" ref="X266:Y266" si="1186">IF(O266&gt;0,O266/K266,0)</f>
        <v>0</v>
      </c>
      <c r="Y266" s="69">
        <f t="shared" si="1186"/>
        <v>1</v>
      </c>
      <c r="Z266" s="69">
        <f t="shared" si="5"/>
        <v>0</v>
      </c>
      <c r="AA266" s="70"/>
      <c r="AB266" s="70"/>
      <c r="AC266" s="70"/>
      <c r="AD266" s="70"/>
      <c r="AE266" s="71"/>
      <c r="AF266" s="71"/>
      <c r="AG266" s="71"/>
      <c r="AH266" s="71"/>
      <c r="AI266" s="70"/>
      <c r="AJ266" s="70"/>
      <c r="AK266" s="70">
        <f>60207.32+3231.18</f>
        <v>63438.5</v>
      </c>
      <c r="AL266" s="70"/>
      <c r="AM266" s="70"/>
      <c r="AN266" s="70"/>
      <c r="AO266" s="70"/>
      <c r="AP266" s="70"/>
      <c r="AQ266" s="70">
        <f>2810.07+35945.82</f>
        <v>38755.89</v>
      </c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>
        <f t="shared" si="1135"/>
        <v>0</v>
      </c>
      <c r="BO266" s="65">
        <f t="shared" si="1136"/>
        <v>0</v>
      </c>
      <c r="BP266" s="70">
        <f t="shared" si="1137"/>
        <v>0</v>
      </c>
      <c r="BQ266" s="70">
        <f t="shared" si="1138"/>
        <v>0</v>
      </c>
      <c r="BR266" s="70">
        <f t="shared" si="1139"/>
        <v>0</v>
      </c>
      <c r="BS266" s="70">
        <f t="shared" si="1140"/>
        <v>0</v>
      </c>
      <c r="BT266" s="70">
        <f t="shared" si="1141"/>
        <v>0</v>
      </c>
      <c r="BU266" s="70">
        <f t="shared" si="1142"/>
        <v>0</v>
      </c>
      <c r="BV266" s="70">
        <f t="shared" si="1143"/>
        <v>0</v>
      </c>
      <c r="BW266" s="70">
        <f t="shared" si="1144"/>
        <v>0</v>
      </c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1:85" ht="15.75" customHeight="1">
      <c r="A267" s="132" t="s">
        <v>584</v>
      </c>
      <c r="B267" s="105"/>
      <c r="C267" s="57" t="s">
        <v>265</v>
      </c>
      <c r="D267" s="58" t="s">
        <v>585</v>
      </c>
      <c r="E267" s="59"/>
      <c r="F267" s="60"/>
      <c r="G267" s="60">
        <f t="shared" si="1094"/>
        <v>0</v>
      </c>
      <c r="H267" s="60"/>
      <c r="I267" s="61">
        <f t="shared" si="578"/>
        <v>0</v>
      </c>
      <c r="J267" s="61">
        <f t="shared" si="579"/>
        <v>0</v>
      </c>
      <c r="K267" s="70"/>
      <c r="L267" s="70"/>
      <c r="M267" s="70"/>
      <c r="N267" s="80">
        <v>110000</v>
      </c>
      <c r="O267" s="66">
        <f t="shared" ref="O267:Q267" si="1187">AA267+AD267+AG267+AJ267+AM267+AP267+AS267+AV267+AY267+BB267+BE267+BH267</f>
        <v>0</v>
      </c>
      <c r="P267" s="66">
        <f t="shared" si="1187"/>
        <v>0</v>
      </c>
      <c r="Q267" s="66">
        <f t="shared" si="1187"/>
        <v>0</v>
      </c>
      <c r="R267" s="67">
        <f t="shared" ref="R267:T267" si="1188">IF(BK267=0,SUM(AA267+AD267+AG267+AJ267+AM267+AP267+AS267+AV267+AY267+BB267+BE267+BH267),BK267)</f>
        <v>0</v>
      </c>
      <c r="S267" s="67">
        <f t="shared" si="1188"/>
        <v>0</v>
      </c>
      <c r="T267" s="67">
        <f t="shared" si="1188"/>
        <v>0</v>
      </c>
      <c r="U267" s="66">
        <f t="shared" si="1097"/>
        <v>0</v>
      </c>
      <c r="V267" s="66">
        <f t="shared" si="1098"/>
        <v>0</v>
      </c>
      <c r="W267" s="68">
        <f t="shared" si="1099"/>
        <v>110000</v>
      </c>
      <c r="X267" s="69">
        <f t="shared" ref="X267:Y267" si="1189">IF(O267&gt;0,O267/K267,0)</f>
        <v>0</v>
      </c>
      <c r="Y267" s="69">
        <f t="shared" si="1189"/>
        <v>0</v>
      </c>
      <c r="Z267" s="69">
        <f t="shared" si="5"/>
        <v>0</v>
      </c>
      <c r="AA267" s="70"/>
      <c r="AB267" s="62"/>
      <c r="AC267" s="70"/>
      <c r="AD267" s="70"/>
      <c r="AE267" s="71"/>
      <c r="AF267" s="71"/>
      <c r="AG267" s="71"/>
      <c r="AH267" s="95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>
        <f t="shared" si="1135"/>
        <v>0</v>
      </c>
      <c r="BO267" s="65">
        <f t="shared" si="1136"/>
        <v>0</v>
      </c>
      <c r="BP267" s="70">
        <f t="shared" si="1137"/>
        <v>0</v>
      </c>
      <c r="BQ267" s="70">
        <f t="shared" si="1138"/>
        <v>0</v>
      </c>
      <c r="BR267" s="70">
        <f t="shared" si="1139"/>
        <v>110000</v>
      </c>
      <c r="BS267" s="70">
        <f t="shared" si="1140"/>
        <v>110000</v>
      </c>
      <c r="BT267" s="70">
        <f t="shared" si="1141"/>
        <v>0</v>
      </c>
      <c r="BU267" s="70">
        <f t="shared" si="1142"/>
        <v>0</v>
      </c>
      <c r="BV267" s="70">
        <f t="shared" si="1143"/>
        <v>110000</v>
      </c>
      <c r="BW267" s="70">
        <f t="shared" si="1144"/>
        <v>0</v>
      </c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 customHeight="1">
      <c r="A268" s="234"/>
      <c r="B268" s="105" t="s">
        <v>586</v>
      </c>
      <c r="C268" s="57" t="s">
        <v>587</v>
      </c>
      <c r="D268" s="93" t="s">
        <v>588</v>
      </c>
      <c r="E268" s="59"/>
      <c r="F268" s="60"/>
      <c r="G268" s="60">
        <f t="shared" si="1094"/>
        <v>0</v>
      </c>
      <c r="H268" s="60">
        <v>155000</v>
      </c>
      <c r="I268" s="61">
        <f t="shared" si="578"/>
        <v>0</v>
      </c>
      <c r="J268" s="61">
        <f t="shared" si="579"/>
        <v>0</v>
      </c>
      <c r="K268" s="70"/>
      <c r="L268" s="70">
        <v>15996.51</v>
      </c>
      <c r="M268" s="70"/>
      <c r="N268" s="63"/>
      <c r="O268" s="66">
        <f t="shared" ref="O268:Q268" si="1190">AA268+AD268+AG268+AJ268+AM268+AP268+AS268+AV268+AY268+BB268+BE268+BH268</f>
        <v>0</v>
      </c>
      <c r="P268" s="66">
        <f t="shared" si="1190"/>
        <v>15996.51</v>
      </c>
      <c r="Q268" s="66">
        <f t="shared" si="1190"/>
        <v>0</v>
      </c>
      <c r="R268" s="67">
        <f t="shared" ref="R268:T268" si="1191">IF(BK268=0,SUM(AA268+AD268+AG268+AJ268+AM268+AP268+AS268+AV268+AY268+BB268+BE268+BH268),BK268)</f>
        <v>0</v>
      </c>
      <c r="S268" s="67">
        <f t="shared" si="1191"/>
        <v>15996.51</v>
      </c>
      <c r="T268" s="67">
        <f t="shared" si="1191"/>
        <v>0</v>
      </c>
      <c r="U268" s="66">
        <f t="shared" si="1097"/>
        <v>0</v>
      </c>
      <c r="V268" s="66">
        <f t="shared" si="1098"/>
        <v>0</v>
      </c>
      <c r="W268" s="66">
        <f t="shared" si="1099"/>
        <v>0</v>
      </c>
      <c r="X268" s="69">
        <f t="shared" ref="X268:Y268" si="1192">IF(O268&gt;0,O268/K268,0)</f>
        <v>0</v>
      </c>
      <c r="Y268" s="69">
        <f t="shared" si="1192"/>
        <v>1</v>
      </c>
      <c r="Z268" s="69">
        <f t="shared" si="5"/>
        <v>0</v>
      </c>
      <c r="AA268" s="70"/>
      <c r="AB268" s="62">
        <v>5931.75</v>
      </c>
      <c r="AC268" s="70"/>
      <c r="AD268" s="70"/>
      <c r="AE268" s="71"/>
      <c r="AF268" s="71"/>
      <c r="AG268" s="71"/>
      <c r="AH268" s="95">
        <v>10064.76</v>
      </c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>
        <f t="shared" si="1135"/>
        <v>0</v>
      </c>
      <c r="BO268" s="65">
        <f t="shared" si="1136"/>
        <v>0</v>
      </c>
      <c r="BP268" s="70">
        <f t="shared" si="1137"/>
        <v>0</v>
      </c>
      <c r="BQ268" s="70">
        <f t="shared" si="1138"/>
        <v>0</v>
      </c>
      <c r="BR268" s="70">
        <f t="shared" si="1139"/>
        <v>0</v>
      </c>
      <c r="BS268" s="70">
        <f t="shared" si="1140"/>
        <v>0</v>
      </c>
      <c r="BT268" s="70">
        <f t="shared" si="1141"/>
        <v>0</v>
      </c>
      <c r="BU268" s="70">
        <f t="shared" si="1142"/>
        <v>0</v>
      </c>
      <c r="BV268" s="70">
        <f t="shared" si="1143"/>
        <v>0</v>
      </c>
      <c r="BW268" s="70">
        <f t="shared" si="1144"/>
        <v>0</v>
      </c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1:85" ht="15.75" customHeight="1">
      <c r="A269" s="72"/>
      <c r="B269" s="73"/>
      <c r="C269" s="111"/>
      <c r="D269" s="58" t="s">
        <v>589</v>
      </c>
      <c r="E269" s="59"/>
      <c r="F269" s="60"/>
      <c r="G269" s="60">
        <f t="shared" si="1094"/>
        <v>0</v>
      </c>
      <c r="H269" s="60">
        <v>0</v>
      </c>
      <c r="I269" s="61">
        <f t="shared" si="578"/>
        <v>0</v>
      </c>
      <c r="J269" s="61">
        <f t="shared" si="579"/>
        <v>0</v>
      </c>
      <c r="K269" s="70"/>
      <c r="L269" s="63"/>
      <c r="M269" s="70"/>
      <c r="N269" s="63"/>
      <c r="O269" s="66">
        <f t="shared" ref="O269:Q269" si="1193">AA269+AD269+AG269+AJ269+AM269+AP269+AS269+AV269+AY269+BB269+BE269+BH269</f>
        <v>0</v>
      </c>
      <c r="P269" s="66">
        <f t="shared" si="1193"/>
        <v>0</v>
      </c>
      <c r="Q269" s="66">
        <f t="shared" si="1193"/>
        <v>0</v>
      </c>
      <c r="R269" s="67">
        <f t="shared" ref="R269:T269" si="1194">IF(BK269=0,SUM(AA269+AD269+AG269+AJ269+AM269+AP269+AS269+AV269+AY269+BB269+BE269+BH269),BK269)</f>
        <v>0</v>
      </c>
      <c r="S269" s="67">
        <f t="shared" si="1194"/>
        <v>0</v>
      </c>
      <c r="T269" s="67">
        <f t="shared" si="1194"/>
        <v>0</v>
      </c>
      <c r="U269" s="66">
        <f t="shared" si="1097"/>
        <v>0</v>
      </c>
      <c r="V269" s="66">
        <f t="shared" si="1098"/>
        <v>0</v>
      </c>
      <c r="W269" s="66">
        <f t="shared" si="1099"/>
        <v>0</v>
      </c>
      <c r="X269" s="69">
        <f t="shared" ref="X269:Y269" si="1195">IF(O269&gt;0,O269/K269,0)</f>
        <v>0</v>
      </c>
      <c r="Y269" s="69">
        <f t="shared" si="1195"/>
        <v>0</v>
      </c>
      <c r="Z269" s="69">
        <f t="shared" si="5"/>
        <v>0</v>
      </c>
      <c r="AA269" s="70"/>
      <c r="AB269" s="70"/>
      <c r="AC269" s="70"/>
      <c r="AD269" s="70"/>
      <c r="AE269" s="71"/>
      <c r="AF269" s="71"/>
      <c r="AG269" s="71"/>
      <c r="AH269" s="71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>
        <f t="shared" si="1135"/>
        <v>0</v>
      </c>
      <c r="BO269" s="65">
        <f t="shared" si="1136"/>
        <v>0</v>
      </c>
      <c r="BP269" s="70">
        <f t="shared" si="1137"/>
        <v>0</v>
      </c>
      <c r="BQ269" s="70">
        <f t="shared" si="1138"/>
        <v>0</v>
      </c>
      <c r="BR269" s="70">
        <f t="shared" si="1139"/>
        <v>0</v>
      </c>
      <c r="BS269" s="70">
        <f t="shared" si="1140"/>
        <v>0</v>
      </c>
      <c r="BT269" s="70">
        <f t="shared" si="1141"/>
        <v>0</v>
      </c>
      <c r="BU269" s="70">
        <f t="shared" si="1142"/>
        <v>0</v>
      </c>
      <c r="BV269" s="70">
        <f t="shared" si="1143"/>
        <v>0</v>
      </c>
      <c r="BW269" s="70">
        <f t="shared" si="1144"/>
        <v>0</v>
      </c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>
      <c r="A270" s="55" t="s">
        <v>590</v>
      </c>
      <c r="B270" s="56"/>
      <c r="C270" s="57" t="s">
        <v>126</v>
      </c>
      <c r="D270" s="93" t="s">
        <v>591</v>
      </c>
      <c r="E270" s="59"/>
      <c r="F270" s="60"/>
      <c r="G270" s="60">
        <f t="shared" si="1094"/>
        <v>0</v>
      </c>
      <c r="H270" s="60"/>
      <c r="I270" s="61">
        <f t="shared" si="578"/>
        <v>0</v>
      </c>
      <c r="J270" s="61">
        <f t="shared" si="579"/>
        <v>0</v>
      </c>
      <c r="K270" s="62"/>
      <c r="L270" s="70"/>
      <c r="M270" s="70"/>
      <c r="N270" s="62">
        <f>1000+1000</f>
        <v>2000</v>
      </c>
      <c r="O270" s="66">
        <f t="shared" ref="O270:Q270" si="1196">AA270+AD270+AG270+AJ270+AM270+AP270+AS270+AV270+AY270+BB270+BE270+BH270</f>
        <v>0</v>
      </c>
      <c r="P270" s="66">
        <f t="shared" si="1196"/>
        <v>0</v>
      </c>
      <c r="Q270" s="66">
        <f t="shared" si="1196"/>
        <v>1132.71</v>
      </c>
      <c r="R270" s="67">
        <f t="shared" ref="R270:T270" si="1197">IF(BK270=0,SUM(AA270+AD270+AG270+AJ270+AM270+AP270+AS270+AV270+AY270+BB270+BE270+BH270),BK270)</f>
        <v>0</v>
      </c>
      <c r="S270" s="67">
        <f t="shared" si="1197"/>
        <v>0</v>
      </c>
      <c r="T270" s="67">
        <f t="shared" si="1197"/>
        <v>1132.71</v>
      </c>
      <c r="U270" s="66">
        <f t="shared" si="1097"/>
        <v>0</v>
      </c>
      <c r="V270" s="66">
        <f t="shared" si="1098"/>
        <v>0</v>
      </c>
      <c r="W270" s="68">
        <f t="shared" si="1099"/>
        <v>867.29</v>
      </c>
      <c r="X270" s="69">
        <f t="shared" ref="X270:Y270" si="1198">IF(O270&gt;0,O270/K270,0)</f>
        <v>0</v>
      </c>
      <c r="Y270" s="69">
        <f t="shared" si="1198"/>
        <v>0</v>
      </c>
      <c r="Z270" s="69">
        <f t="shared" si="5"/>
        <v>0.56635500000000005</v>
      </c>
      <c r="AA270" s="70"/>
      <c r="AB270" s="70"/>
      <c r="AC270" s="70"/>
      <c r="AD270" s="70"/>
      <c r="AE270" s="71"/>
      <c r="AF270" s="71"/>
      <c r="AG270" s="71"/>
      <c r="AH270" s="71"/>
      <c r="AI270" s="62">
        <v>396.52</v>
      </c>
      <c r="AJ270" s="70"/>
      <c r="AK270" s="70"/>
      <c r="AL270" s="70"/>
      <c r="AM270" s="70"/>
      <c r="AN270" s="70"/>
      <c r="AO270" s="62">
        <v>736.19</v>
      </c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>
        <f t="shared" si="1135"/>
        <v>0</v>
      </c>
      <c r="BO270" s="65">
        <f t="shared" si="1136"/>
        <v>1132.71</v>
      </c>
      <c r="BP270" s="70">
        <f t="shared" si="1137"/>
        <v>1132.71</v>
      </c>
      <c r="BQ270" s="70">
        <f t="shared" si="1138"/>
        <v>0</v>
      </c>
      <c r="BR270" s="70">
        <f t="shared" si="1139"/>
        <v>867.29</v>
      </c>
      <c r="BS270" s="70">
        <f t="shared" si="1140"/>
        <v>867.29</v>
      </c>
      <c r="BT270" s="70">
        <f t="shared" si="1141"/>
        <v>0</v>
      </c>
      <c r="BU270" s="70">
        <f t="shared" si="1142"/>
        <v>1132.71</v>
      </c>
      <c r="BV270" s="70">
        <f t="shared" si="1143"/>
        <v>867.29</v>
      </c>
      <c r="BW270" s="70">
        <f t="shared" si="1144"/>
        <v>1132.71</v>
      </c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>
      <c r="A271" s="72"/>
      <c r="B271" s="73"/>
      <c r="C271" s="111" t="s">
        <v>592</v>
      </c>
      <c r="D271" s="112" t="s">
        <v>593</v>
      </c>
      <c r="E271" s="59"/>
      <c r="F271" s="60"/>
      <c r="G271" s="60">
        <f t="shared" si="1094"/>
        <v>0</v>
      </c>
      <c r="H271" s="60">
        <v>200000</v>
      </c>
      <c r="I271" s="61">
        <f t="shared" si="578"/>
        <v>0</v>
      </c>
      <c r="J271" s="61">
        <f t="shared" si="579"/>
        <v>0</v>
      </c>
      <c r="K271" s="70"/>
      <c r="L271" s="63"/>
      <c r="M271" s="70"/>
      <c r="N271" s="63"/>
      <c r="O271" s="66">
        <f t="shared" ref="O271:Q271" si="1199">AA271+AD271+AG271+AJ271+AM271+AP271+AS271+AV271+AY271+BB271+BE271+BH271</f>
        <v>0</v>
      </c>
      <c r="P271" s="66">
        <f t="shared" si="1199"/>
        <v>0</v>
      </c>
      <c r="Q271" s="66">
        <f t="shared" si="1199"/>
        <v>0</v>
      </c>
      <c r="R271" s="67">
        <f t="shared" ref="R271:T271" si="1200">IF(BK271=0,SUM(AA271+AD271+AG271+AJ271+AM271+AP271+AS271+AV271+AY271+BB271+BE271+BH271),BK271)</f>
        <v>0</v>
      </c>
      <c r="S271" s="67">
        <f t="shared" si="1200"/>
        <v>0</v>
      </c>
      <c r="T271" s="67">
        <f t="shared" si="1200"/>
        <v>0</v>
      </c>
      <c r="U271" s="66">
        <f t="shared" si="1097"/>
        <v>0</v>
      </c>
      <c r="V271" s="66">
        <f t="shared" si="1098"/>
        <v>0</v>
      </c>
      <c r="W271" s="66">
        <f t="shared" si="1099"/>
        <v>0</v>
      </c>
      <c r="X271" s="69">
        <f t="shared" ref="X271:Y271" si="1201">IF(O271&gt;0,O271/K271,0)</f>
        <v>0</v>
      </c>
      <c r="Y271" s="69">
        <f t="shared" si="1201"/>
        <v>0</v>
      </c>
      <c r="Z271" s="69">
        <f t="shared" si="5"/>
        <v>0</v>
      </c>
      <c r="AA271" s="70"/>
      <c r="AB271" s="70"/>
      <c r="AC271" s="70"/>
      <c r="AD271" s="70"/>
      <c r="AE271" s="71"/>
      <c r="AF271" s="71"/>
      <c r="AG271" s="71"/>
      <c r="AH271" s="71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>
        <f t="shared" si="1135"/>
        <v>0</v>
      </c>
      <c r="BO271" s="65">
        <f t="shared" si="1136"/>
        <v>0</v>
      </c>
      <c r="BP271" s="70">
        <f t="shared" si="1137"/>
        <v>0</v>
      </c>
      <c r="BQ271" s="70">
        <f t="shared" si="1138"/>
        <v>0</v>
      </c>
      <c r="BR271" s="70">
        <f t="shared" si="1139"/>
        <v>0</v>
      </c>
      <c r="BS271" s="70">
        <f t="shared" si="1140"/>
        <v>0</v>
      </c>
      <c r="BT271" s="70">
        <f t="shared" si="1141"/>
        <v>0</v>
      </c>
      <c r="BU271" s="70">
        <f t="shared" si="1142"/>
        <v>0</v>
      </c>
      <c r="BV271" s="70">
        <f t="shared" si="1143"/>
        <v>0</v>
      </c>
      <c r="BW271" s="70">
        <f t="shared" si="1144"/>
        <v>0</v>
      </c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>
      <c r="A272" s="72"/>
      <c r="B272" s="73" t="s">
        <v>594</v>
      </c>
      <c r="C272" s="111" t="s">
        <v>329</v>
      </c>
      <c r="D272" s="112" t="s">
        <v>595</v>
      </c>
      <c r="E272" s="59"/>
      <c r="F272" s="60"/>
      <c r="G272" s="60">
        <f t="shared" si="1094"/>
        <v>0</v>
      </c>
      <c r="H272" s="60"/>
      <c r="I272" s="61">
        <f t="shared" si="578"/>
        <v>0</v>
      </c>
      <c r="J272" s="61">
        <f t="shared" si="579"/>
        <v>0</v>
      </c>
      <c r="K272" s="70"/>
      <c r="L272" s="63">
        <v>7913.56</v>
      </c>
      <c r="M272" s="70"/>
      <c r="N272" s="63"/>
      <c r="O272" s="66">
        <f t="shared" ref="O272:Q272" si="1202">AA272+AD272+AG272+AJ272+AM272+AP272+AS272+AV272+AY272+BB272+BE272+BH272</f>
        <v>0</v>
      </c>
      <c r="P272" s="66">
        <f t="shared" si="1202"/>
        <v>7913.56</v>
      </c>
      <c r="Q272" s="66">
        <f t="shared" si="1202"/>
        <v>0</v>
      </c>
      <c r="R272" s="67">
        <f t="shared" ref="R272:T272" si="1203">IF(BK272=0,SUM(AA272+AD272+AG272+AJ272+AM272+AP272+AS272+AV272+AY272+BB272+BE272+BH272),BK272)</f>
        <v>0</v>
      </c>
      <c r="S272" s="67">
        <f t="shared" si="1203"/>
        <v>7913.56</v>
      </c>
      <c r="T272" s="67">
        <f t="shared" si="1203"/>
        <v>0</v>
      </c>
      <c r="U272" s="66">
        <f t="shared" si="1097"/>
        <v>0</v>
      </c>
      <c r="V272" s="66">
        <f t="shared" si="1098"/>
        <v>0</v>
      </c>
      <c r="W272" s="66">
        <f t="shared" si="1099"/>
        <v>0</v>
      </c>
      <c r="X272" s="69">
        <f t="shared" ref="X272:Y272" si="1204">IF(O272&gt;0,O272/K272,0)</f>
        <v>0</v>
      </c>
      <c r="Y272" s="69">
        <f t="shared" si="1204"/>
        <v>1</v>
      </c>
      <c r="Z272" s="69">
        <f t="shared" si="5"/>
        <v>0</v>
      </c>
      <c r="AA272" s="70"/>
      <c r="AB272" s="70"/>
      <c r="AC272" s="70"/>
      <c r="AD272" s="70"/>
      <c r="AE272" s="71"/>
      <c r="AF272" s="71"/>
      <c r="AG272" s="71"/>
      <c r="AH272" s="95">
        <v>7913.56</v>
      </c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>
        <f t="shared" si="1135"/>
        <v>0</v>
      </c>
      <c r="BO272" s="65">
        <f t="shared" si="1136"/>
        <v>0</v>
      </c>
      <c r="BP272" s="70">
        <f t="shared" si="1137"/>
        <v>0</v>
      </c>
      <c r="BQ272" s="70">
        <f t="shared" si="1138"/>
        <v>0</v>
      </c>
      <c r="BR272" s="70">
        <f t="shared" si="1139"/>
        <v>0</v>
      </c>
      <c r="BS272" s="70">
        <f t="shared" si="1140"/>
        <v>0</v>
      </c>
      <c r="BT272" s="70">
        <f t="shared" si="1141"/>
        <v>0</v>
      </c>
      <c r="BU272" s="70">
        <f t="shared" si="1142"/>
        <v>0</v>
      </c>
      <c r="BV272" s="70">
        <f t="shared" si="1143"/>
        <v>0</v>
      </c>
      <c r="BW272" s="70">
        <f t="shared" si="1144"/>
        <v>0</v>
      </c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>
      <c r="A273" s="72"/>
      <c r="B273" s="73"/>
      <c r="C273" s="111" t="s">
        <v>329</v>
      </c>
      <c r="D273" s="112" t="s">
        <v>596</v>
      </c>
      <c r="E273" s="59"/>
      <c r="F273" s="60"/>
      <c r="G273" s="60">
        <f t="shared" si="1094"/>
        <v>0</v>
      </c>
      <c r="H273" s="60"/>
      <c r="I273" s="61">
        <f t="shared" si="578"/>
        <v>0</v>
      </c>
      <c r="J273" s="61">
        <f t="shared" si="579"/>
        <v>0</v>
      </c>
      <c r="K273" s="70"/>
      <c r="L273" s="63"/>
      <c r="M273" s="70"/>
      <c r="N273" s="63"/>
      <c r="O273" s="66">
        <f t="shared" ref="O273:Q273" si="1205">AA273+AD273+AG273+AJ273+AM273+AP273+AS273+AV273+AY273+BB273+BE273+BH273</f>
        <v>0</v>
      </c>
      <c r="P273" s="66">
        <f t="shared" si="1205"/>
        <v>0</v>
      </c>
      <c r="Q273" s="66">
        <f t="shared" si="1205"/>
        <v>0</v>
      </c>
      <c r="R273" s="67">
        <f t="shared" ref="R273:T273" si="1206">IF(BK273=0,SUM(AA273+AD273+AG273+AJ273+AM273+AP273+AS273+AV273+AY273+BB273+BE273+BH273),BK273)</f>
        <v>0</v>
      </c>
      <c r="S273" s="67">
        <f t="shared" si="1206"/>
        <v>0</v>
      </c>
      <c r="T273" s="67">
        <f t="shared" si="1206"/>
        <v>0</v>
      </c>
      <c r="U273" s="66">
        <f t="shared" si="1097"/>
        <v>0</v>
      </c>
      <c r="V273" s="66">
        <f t="shared" si="1098"/>
        <v>0</v>
      </c>
      <c r="W273" s="66">
        <f t="shared" si="1099"/>
        <v>0</v>
      </c>
      <c r="X273" s="69">
        <f t="shared" ref="X273:Y273" si="1207">IF(O273&gt;0,O273/K273,0)</f>
        <v>0</v>
      </c>
      <c r="Y273" s="69">
        <f t="shared" si="1207"/>
        <v>0</v>
      </c>
      <c r="Z273" s="69">
        <f t="shared" si="5"/>
        <v>0</v>
      </c>
      <c r="AA273" s="70"/>
      <c r="AB273" s="70"/>
      <c r="AC273" s="70"/>
      <c r="AD273" s="70"/>
      <c r="AE273" s="71"/>
      <c r="AF273" s="71"/>
      <c r="AG273" s="71"/>
      <c r="AH273" s="71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>
        <f t="shared" si="1135"/>
        <v>0</v>
      </c>
      <c r="BO273" s="65">
        <f t="shared" si="1136"/>
        <v>0</v>
      </c>
      <c r="BP273" s="70">
        <f t="shared" si="1137"/>
        <v>0</v>
      </c>
      <c r="BQ273" s="70">
        <f t="shared" si="1138"/>
        <v>0</v>
      </c>
      <c r="BR273" s="70">
        <f t="shared" si="1139"/>
        <v>0</v>
      </c>
      <c r="BS273" s="70">
        <f t="shared" si="1140"/>
        <v>0</v>
      </c>
      <c r="BT273" s="70">
        <f t="shared" si="1141"/>
        <v>0</v>
      </c>
      <c r="BU273" s="70">
        <f t="shared" si="1142"/>
        <v>0</v>
      </c>
      <c r="BV273" s="70">
        <f t="shared" si="1143"/>
        <v>0</v>
      </c>
      <c r="BW273" s="70">
        <f t="shared" si="1144"/>
        <v>0</v>
      </c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>
      <c r="A274" s="72"/>
      <c r="B274" s="73"/>
      <c r="C274" s="111" t="s">
        <v>329</v>
      </c>
      <c r="D274" s="112" t="s">
        <v>596</v>
      </c>
      <c r="E274" s="59"/>
      <c r="F274" s="60"/>
      <c r="G274" s="60">
        <f t="shared" si="1094"/>
        <v>0</v>
      </c>
      <c r="H274" s="60"/>
      <c r="I274" s="61">
        <f t="shared" si="578"/>
        <v>0</v>
      </c>
      <c r="J274" s="61">
        <f t="shared" si="579"/>
        <v>0</v>
      </c>
      <c r="K274" s="70"/>
      <c r="L274" s="63"/>
      <c r="M274" s="70"/>
      <c r="N274" s="63"/>
      <c r="O274" s="66">
        <f t="shared" ref="O274:Q274" si="1208">AA274+AD274+AG274+AJ274+AM274+AP274+AS274+AV274+AY274+BB274+BE274+BH274</f>
        <v>0</v>
      </c>
      <c r="P274" s="66">
        <f t="shared" si="1208"/>
        <v>0</v>
      </c>
      <c r="Q274" s="66">
        <f t="shared" si="1208"/>
        <v>0</v>
      </c>
      <c r="R274" s="67">
        <f t="shared" ref="R274:T274" si="1209">IF(BK274=0,SUM(AA274+AD274+AG274+AJ274+AM274+AP274+AS274+AV274+AY274+BB274+BE274+BH274),BK274)</f>
        <v>0</v>
      </c>
      <c r="S274" s="67">
        <f t="shared" si="1209"/>
        <v>0</v>
      </c>
      <c r="T274" s="67">
        <f t="shared" si="1209"/>
        <v>0</v>
      </c>
      <c r="U274" s="66">
        <f t="shared" si="1097"/>
        <v>0</v>
      </c>
      <c r="V274" s="66">
        <f t="shared" si="1098"/>
        <v>0</v>
      </c>
      <c r="W274" s="66">
        <f t="shared" si="1099"/>
        <v>0</v>
      </c>
      <c r="X274" s="69">
        <f t="shared" ref="X274:Y274" si="1210">IF(O274&gt;0,O274/K274,0)</f>
        <v>0</v>
      </c>
      <c r="Y274" s="69">
        <f t="shared" si="1210"/>
        <v>0</v>
      </c>
      <c r="Z274" s="69">
        <f t="shared" si="5"/>
        <v>0</v>
      </c>
      <c r="AA274" s="70"/>
      <c r="AB274" s="70"/>
      <c r="AC274" s="70"/>
      <c r="AD274" s="70"/>
      <c r="AE274" s="71"/>
      <c r="AF274" s="71"/>
      <c r="AG274" s="71"/>
      <c r="AH274" s="71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>
        <f t="shared" si="1135"/>
        <v>0</v>
      </c>
      <c r="BO274" s="65">
        <f t="shared" si="1136"/>
        <v>0</v>
      </c>
      <c r="BP274" s="70">
        <f t="shared" si="1137"/>
        <v>0</v>
      </c>
      <c r="BQ274" s="70">
        <f t="shared" si="1138"/>
        <v>0</v>
      </c>
      <c r="BR274" s="70">
        <f t="shared" si="1139"/>
        <v>0</v>
      </c>
      <c r="BS274" s="70">
        <f t="shared" si="1140"/>
        <v>0</v>
      </c>
      <c r="BT274" s="70">
        <f t="shared" si="1141"/>
        <v>0</v>
      </c>
      <c r="BU274" s="70">
        <f t="shared" si="1142"/>
        <v>0</v>
      </c>
      <c r="BV274" s="70">
        <f t="shared" si="1143"/>
        <v>0</v>
      </c>
      <c r="BW274" s="70">
        <f t="shared" si="1144"/>
        <v>0</v>
      </c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>
      <c r="A275" s="235"/>
      <c r="B275" s="236"/>
      <c r="C275" s="192"/>
      <c r="D275" s="237" t="s">
        <v>597</v>
      </c>
      <c r="E275" s="238">
        <f t="shared" ref="E275:H275" si="1211">SUM(E276:E293)</f>
        <v>0</v>
      </c>
      <c r="F275" s="239">
        <f t="shared" si="1211"/>
        <v>0</v>
      </c>
      <c r="G275" s="239">
        <f t="shared" si="1211"/>
        <v>0</v>
      </c>
      <c r="H275" s="239">
        <f t="shared" si="1211"/>
        <v>0</v>
      </c>
      <c r="I275" s="148">
        <f t="shared" si="578"/>
        <v>0</v>
      </c>
      <c r="J275" s="148">
        <f t="shared" si="579"/>
        <v>0</v>
      </c>
      <c r="K275" s="239">
        <f t="shared" ref="K275:W275" si="1212">SUM(K276:K293)</f>
        <v>0</v>
      </c>
      <c r="L275" s="239">
        <f t="shared" si="1212"/>
        <v>228990</v>
      </c>
      <c r="M275" s="240">
        <f t="shared" si="1212"/>
        <v>17607.009999999998</v>
      </c>
      <c r="N275" s="239">
        <f t="shared" si="1212"/>
        <v>132858.5</v>
      </c>
      <c r="O275" s="239">
        <f t="shared" si="1212"/>
        <v>0</v>
      </c>
      <c r="P275" s="239">
        <f t="shared" si="1212"/>
        <v>96780.420000000013</v>
      </c>
      <c r="Q275" s="239">
        <f t="shared" si="1212"/>
        <v>61955.100000000006</v>
      </c>
      <c r="R275" s="239">
        <f t="shared" si="1212"/>
        <v>0</v>
      </c>
      <c r="S275" s="239">
        <f t="shared" si="1212"/>
        <v>96780.420000000013</v>
      </c>
      <c r="T275" s="239">
        <f t="shared" si="1212"/>
        <v>61955.100000000006</v>
      </c>
      <c r="U275" s="239">
        <f t="shared" si="1212"/>
        <v>0</v>
      </c>
      <c r="V275" s="239">
        <f t="shared" si="1212"/>
        <v>114602.56999999999</v>
      </c>
      <c r="W275" s="239">
        <f t="shared" si="1212"/>
        <v>70903.399999999994</v>
      </c>
      <c r="X275" s="150">
        <f t="shared" ref="X275:Y275" si="1213">IF(O275&gt;0,O275/K275,0)</f>
        <v>0</v>
      </c>
      <c r="Y275" s="150">
        <f t="shared" si="1213"/>
        <v>0.42264037730905285</v>
      </c>
      <c r="Z275" s="150">
        <f t="shared" si="5"/>
        <v>0.46632394615323824</v>
      </c>
      <c r="AA275" s="239">
        <f t="shared" ref="AA275:BW275" si="1214">SUM(AA276:AA293)</f>
        <v>0</v>
      </c>
      <c r="AB275" s="239">
        <f t="shared" si="1214"/>
        <v>0</v>
      </c>
      <c r="AC275" s="239">
        <f t="shared" si="1214"/>
        <v>0</v>
      </c>
      <c r="AD275" s="239">
        <f t="shared" si="1214"/>
        <v>0</v>
      </c>
      <c r="AE275" s="239">
        <f t="shared" si="1214"/>
        <v>10952.04</v>
      </c>
      <c r="AF275" s="239">
        <f t="shared" si="1214"/>
        <v>0</v>
      </c>
      <c r="AG275" s="239">
        <f t="shared" si="1214"/>
        <v>0</v>
      </c>
      <c r="AH275" s="239">
        <f t="shared" si="1214"/>
        <v>10336.6</v>
      </c>
      <c r="AI275" s="239">
        <f t="shared" si="1214"/>
        <v>0</v>
      </c>
      <c r="AJ275" s="239">
        <f t="shared" si="1214"/>
        <v>0</v>
      </c>
      <c r="AK275" s="239">
        <f t="shared" si="1214"/>
        <v>44781.74</v>
      </c>
      <c r="AL275" s="239">
        <f t="shared" si="1214"/>
        <v>9540.2999999999993</v>
      </c>
      <c r="AM275" s="239">
        <f t="shared" si="1214"/>
        <v>0</v>
      </c>
      <c r="AN275" s="239">
        <f t="shared" si="1214"/>
        <v>3682.2</v>
      </c>
      <c r="AO275" s="239">
        <f t="shared" si="1214"/>
        <v>15795.2</v>
      </c>
      <c r="AP275" s="239">
        <f t="shared" si="1214"/>
        <v>0</v>
      </c>
      <c r="AQ275" s="239">
        <f t="shared" si="1214"/>
        <v>27027.84</v>
      </c>
      <c r="AR275" s="239">
        <f t="shared" si="1214"/>
        <v>36619.600000000006</v>
      </c>
      <c r="AS275" s="239">
        <f t="shared" si="1214"/>
        <v>0</v>
      </c>
      <c r="AT275" s="239">
        <f t="shared" si="1214"/>
        <v>0</v>
      </c>
      <c r="AU275" s="239">
        <f t="shared" si="1214"/>
        <v>0</v>
      </c>
      <c r="AV275" s="239">
        <f t="shared" si="1214"/>
        <v>0</v>
      </c>
      <c r="AW275" s="239">
        <f t="shared" si="1214"/>
        <v>0</v>
      </c>
      <c r="AX275" s="239">
        <f t="shared" si="1214"/>
        <v>0</v>
      </c>
      <c r="AY275" s="239">
        <f t="shared" si="1214"/>
        <v>0</v>
      </c>
      <c r="AZ275" s="239">
        <f t="shared" si="1214"/>
        <v>0</v>
      </c>
      <c r="BA275" s="239">
        <f t="shared" si="1214"/>
        <v>0</v>
      </c>
      <c r="BB275" s="239">
        <f t="shared" si="1214"/>
        <v>0</v>
      </c>
      <c r="BC275" s="239">
        <f t="shared" si="1214"/>
        <v>0</v>
      </c>
      <c r="BD275" s="239">
        <f t="shared" si="1214"/>
        <v>0</v>
      </c>
      <c r="BE275" s="239">
        <f t="shared" si="1214"/>
        <v>0</v>
      </c>
      <c r="BF275" s="239">
        <f t="shared" si="1214"/>
        <v>0</v>
      </c>
      <c r="BG275" s="239">
        <f t="shared" si="1214"/>
        <v>0</v>
      </c>
      <c r="BH275" s="239">
        <f t="shared" si="1214"/>
        <v>0</v>
      </c>
      <c r="BI275" s="239">
        <f t="shared" si="1214"/>
        <v>0</v>
      </c>
      <c r="BJ275" s="239">
        <f t="shared" si="1214"/>
        <v>0</v>
      </c>
      <c r="BK275" s="239">
        <f t="shared" si="1214"/>
        <v>0</v>
      </c>
      <c r="BL275" s="239">
        <f t="shared" si="1214"/>
        <v>0</v>
      </c>
      <c r="BM275" s="239">
        <f t="shared" si="1214"/>
        <v>0</v>
      </c>
      <c r="BN275" s="239">
        <f t="shared" si="1214"/>
        <v>0</v>
      </c>
      <c r="BO275" s="239">
        <f t="shared" si="1214"/>
        <v>61955.100000000006</v>
      </c>
      <c r="BP275" s="239">
        <f t="shared" si="1214"/>
        <v>61955.100000000006</v>
      </c>
      <c r="BQ275" s="239">
        <f t="shared" si="1214"/>
        <v>0</v>
      </c>
      <c r="BR275" s="239">
        <f t="shared" si="1214"/>
        <v>70903.399999999994</v>
      </c>
      <c r="BS275" s="239">
        <f t="shared" si="1214"/>
        <v>70903.399999999994</v>
      </c>
      <c r="BT275" s="239">
        <f t="shared" si="1214"/>
        <v>114602.56999999999</v>
      </c>
      <c r="BU275" s="239">
        <f t="shared" si="1214"/>
        <v>61955.100000000006</v>
      </c>
      <c r="BV275" s="239">
        <f t="shared" si="1214"/>
        <v>70903.399999999994</v>
      </c>
      <c r="BW275" s="239">
        <f t="shared" si="1214"/>
        <v>176557.66999999998</v>
      </c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>
      <c r="A276" s="72"/>
      <c r="B276" s="73" t="s">
        <v>598</v>
      </c>
      <c r="C276" s="57" t="s">
        <v>599</v>
      </c>
      <c r="D276" s="58" t="s">
        <v>600</v>
      </c>
      <c r="E276" s="59"/>
      <c r="F276" s="60"/>
      <c r="G276" s="60">
        <f t="shared" ref="G276:G293" si="1215">E276-F276</f>
        <v>0</v>
      </c>
      <c r="H276" s="60">
        <v>0</v>
      </c>
      <c r="I276" s="61">
        <f t="shared" si="578"/>
        <v>0</v>
      </c>
      <c r="J276" s="61">
        <f t="shared" si="579"/>
        <v>0</v>
      </c>
      <c r="K276" s="70"/>
      <c r="L276" s="70">
        <v>8100.9</v>
      </c>
      <c r="M276" s="70"/>
      <c r="N276" s="70"/>
      <c r="O276" s="66">
        <f t="shared" ref="O276:Q276" si="1216">AA276+AD276+AG276+AJ276+AM276+AP276+AS276+AV276+AY276+BB276+BE276+BH276</f>
        <v>0</v>
      </c>
      <c r="P276" s="66">
        <f t="shared" si="1216"/>
        <v>8100.9</v>
      </c>
      <c r="Q276" s="66">
        <f t="shared" si="1216"/>
        <v>0</v>
      </c>
      <c r="R276" s="67">
        <f t="shared" ref="R276:T276" si="1217">IF(BK276=0,SUM(AA276+AD276+AG276+AJ276+AM276+AP276+AS276+AV276+AY276+BB276+BE276+BH276),BK276)</f>
        <v>0</v>
      </c>
      <c r="S276" s="67">
        <f t="shared" si="1217"/>
        <v>8100.9</v>
      </c>
      <c r="T276" s="67">
        <f t="shared" si="1217"/>
        <v>0</v>
      </c>
      <c r="U276" s="66">
        <f t="shared" ref="U276:U293" si="1218">K276-O276</f>
        <v>0</v>
      </c>
      <c r="V276" s="66">
        <f t="shared" ref="V276:V293" si="1219">L276-P276-M276</f>
        <v>0</v>
      </c>
      <c r="W276" s="66">
        <f t="shared" ref="W276:W293" si="1220">N276-Q276</f>
        <v>0</v>
      </c>
      <c r="X276" s="69">
        <f t="shared" ref="X276:Y276" si="1221">IF(O276&gt;0,O276/K276,0)</f>
        <v>0</v>
      </c>
      <c r="Y276" s="69">
        <f t="shared" si="1221"/>
        <v>1</v>
      </c>
      <c r="Z276" s="69">
        <f t="shared" si="5"/>
        <v>0</v>
      </c>
      <c r="AA276" s="70"/>
      <c r="AB276" s="70"/>
      <c r="AC276" s="70"/>
      <c r="AD276" s="70"/>
      <c r="AE276" s="71"/>
      <c r="AF276" s="71"/>
      <c r="AG276" s="71"/>
      <c r="AH276" s="70">
        <f>3440+500+1430</f>
        <v>5370</v>
      </c>
      <c r="AI276" s="70"/>
      <c r="AJ276" s="70"/>
      <c r="AK276" s="70">
        <f>1724.5+1006.4</f>
        <v>2730.9</v>
      </c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>
        <f t="shared" ref="BN276" si="1222">IF(O276-BK276&gt;0,O276-BK276,0)</f>
        <v>0</v>
      </c>
      <c r="BO276" s="65">
        <f t="shared" ref="BO276" si="1223">IF(Q276-BM276&gt;0,Q276-BM276,0)</f>
        <v>0</v>
      </c>
      <c r="BP276" s="70">
        <f t="shared" ref="BP276" si="1224">IF(BN276+BO276&gt;0,BN276+BO276,0)</f>
        <v>0</v>
      </c>
      <c r="BQ276" s="70">
        <f t="shared" ref="BQ276" si="1225">IF(U276=0,0,U276)</f>
        <v>0</v>
      </c>
      <c r="BR276" s="70">
        <f t="shared" ref="BR276" si="1226">IF(W276=0,0,W276)</f>
        <v>0</v>
      </c>
      <c r="BS276" s="70">
        <f t="shared" ref="BS276" si="1227">IF(BQ276+BR276&gt;0,BQ276+BR276,0)</f>
        <v>0</v>
      </c>
      <c r="BT276" s="70">
        <f t="shared" ref="BT276" si="1228">IF(V276&gt;0,V276,0)</f>
        <v>0</v>
      </c>
      <c r="BU276" s="70">
        <f t="shared" ref="BU276" si="1229">IF(BP276=0,0,BP276)</f>
        <v>0</v>
      </c>
      <c r="BV276" s="70">
        <f t="shared" ref="BV276" si="1230">IF(BS276=0,0,BS276)</f>
        <v>0</v>
      </c>
      <c r="BW276" s="70">
        <f t="shared" ref="BW276" si="1231">IF(BP276+BT276&gt;0,BP276+BT276,0)</f>
        <v>0</v>
      </c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>
      <c r="A277" s="72"/>
      <c r="B277" s="73" t="s">
        <v>601</v>
      </c>
      <c r="C277" s="57" t="s">
        <v>599</v>
      </c>
      <c r="D277" s="58" t="s">
        <v>600</v>
      </c>
      <c r="E277" s="59"/>
      <c r="F277" s="60"/>
      <c r="G277" s="60">
        <f t="shared" si="1215"/>
        <v>0</v>
      </c>
      <c r="H277" s="60"/>
      <c r="I277" s="61">
        <f t="shared" si="578"/>
        <v>0</v>
      </c>
      <c r="J277" s="61">
        <f t="shared" si="579"/>
        <v>0</v>
      </c>
      <c r="K277" s="63"/>
      <c r="L277" s="70">
        <v>25832.5</v>
      </c>
      <c r="M277" s="62">
        <v>17607</v>
      </c>
      <c r="N277" s="70"/>
      <c r="O277" s="66">
        <f t="shared" ref="O277:Q277" si="1232">AA277+AD277+AG277+AJ277+AM277+AP277+AS277+AV277+AY277+BB277+BE277+BH277</f>
        <v>0</v>
      </c>
      <c r="P277" s="66">
        <f t="shared" si="1232"/>
        <v>8225.5</v>
      </c>
      <c r="Q277" s="66">
        <f t="shared" si="1232"/>
        <v>0</v>
      </c>
      <c r="R277" s="67">
        <f t="shared" ref="R277:T277" si="1233">IF(BK277=0,SUM(AA277+AD277+AG277+AJ277+AM277+AP277+AS277+AV277+AY277+BB277+BE277+BH277),BK277)</f>
        <v>0</v>
      </c>
      <c r="S277" s="67">
        <f t="shared" si="1233"/>
        <v>8225.5</v>
      </c>
      <c r="T277" s="67">
        <f t="shared" si="1233"/>
        <v>0</v>
      </c>
      <c r="U277" s="66">
        <f t="shared" si="1218"/>
        <v>0</v>
      </c>
      <c r="V277" s="66">
        <f t="shared" si="1219"/>
        <v>0</v>
      </c>
      <c r="W277" s="66">
        <f t="shared" si="1220"/>
        <v>0</v>
      </c>
      <c r="X277" s="69">
        <f t="shared" ref="X277:Y277" si="1234">IF(O277&gt;0,O277/K277,0)</f>
        <v>0</v>
      </c>
      <c r="Y277" s="69">
        <f t="shared" si="1234"/>
        <v>0.31841672312010066</v>
      </c>
      <c r="Z277" s="69">
        <f t="shared" si="5"/>
        <v>0</v>
      </c>
      <c r="AA277" s="70"/>
      <c r="AB277" s="70"/>
      <c r="AC277" s="70"/>
      <c r="AD277" s="70"/>
      <c r="AE277" s="71"/>
      <c r="AF277" s="71"/>
      <c r="AG277" s="71"/>
      <c r="AH277" s="71"/>
      <c r="AI277" s="70"/>
      <c r="AJ277" s="70"/>
      <c r="AK277" s="70">
        <f>220.5+558</f>
        <v>778.5</v>
      </c>
      <c r="AL277" s="70"/>
      <c r="AM277" s="70"/>
      <c r="AN277" s="70"/>
      <c r="AO277" s="70"/>
      <c r="AP277" s="70"/>
      <c r="AQ277" s="70">
        <f>2449+2549+2449</f>
        <v>7447</v>
      </c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>
        <f t="shared" ref="BN277:BN293" si="1235">IF(O277-BK277&gt;0,O277-BK277,0)</f>
        <v>0</v>
      </c>
      <c r="BO277" s="65">
        <f t="shared" ref="BO277:BO293" si="1236">IF(Q277-BM277&gt;0,Q277-BM277,0)</f>
        <v>0</v>
      </c>
      <c r="BP277" s="70">
        <f t="shared" ref="BP277:BP293" si="1237">IF(BN277+BO277&gt;0,BN277+BO277,0)</f>
        <v>0</v>
      </c>
      <c r="BQ277" s="70">
        <f t="shared" ref="BQ277:BQ293" si="1238">IF(U277=0,0,U277)</f>
        <v>0</v>
      </c>
      <c r="BR277" s="70">
        <f t="shared" ref="BR277:BR293" si="1239">IF(W277=0,0,W277)</f>
        <v>0</v>
      </c>
      <c r="BS277" s="70">
        <f t="shared" ref="BS277:BS293" si="1240">IF(BQ277+BR277&gt;0,BQ277+BR277,0)</f>
        <v>0</v>
      </c>
      <c r="BT277" s="70">
        <f t="shared" ref="BT277:BT293" si="1241">IF(V277&gt;0,V277,0)</f>
        <v>0</v>
      </c>
      <c r="BU277" s="70">
        <f t="shared" ref="BU277:BU293" si="1242">IF(BP277=0,0,BP277)</f>
        <v>0</v>
      </c>
      <c r="BV277" s="70">
        <f t="shared" ref="BV277:BV293" si="1243">IF(BS277=0,0,BS277)</f>
        <v>0</v>
      </c>
      <c r="BW277" s="70">
        <f t="shared" ref="BW277:BW293" si="1244">IF(BP277+BT277&gt;0,BP277+BT277,0)</f>
        <v>0</v>
      </c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>
      <c r="A278" s="131"/>
      <c r="B278" s="232" t="s">
        <v>602</v>
      </c>
      <c r="C278" s="57" t="s">
        <v>599</v>
      </c>
      <c r="D278" s="58" t="s">
        <v>603</v>
      </c>
      <c r="E278" s="59"/>
      <c r="F278" s="60"/>
      <c r="G278" s="60">
        <f t="shared" si="1215"/>
        <v>0</v>
      </c>
      <c r="H278" s="60"/>
      <c r="I278" s="61">
        <f t="shared" si="578"/>
        <v>0</v>
      </c>
      <c r="J278" s="61">
        <f t="shared" si="579"/>
        <v>0</v>
      </c>
      <c r="K278" s="63"/>
      <c r="L278" s="70">
        <v>610.75</v>
      </c>
      <c r="M278" s="70"/>
      <c r="N278" s="70"/>
      <c r="O278" s="66">
        <f t="shared" ref="O278:Q278" si="1245">AA278+AD278+AG278+AJ278+AM278+AP278+AS278+AV278+AY278+BB278+BE278+BH278</f>
        <v>0</v>
      </c>
      <c r="P278" s="66">
        <f t="shared" si="1245"/>
        <v>610.75</v>
      </c>
      <c r="Q278" s="66">
        <f t="shared" si="1245"/>
        <v>0</v>
      </c>
      <c r="R278" s="67">
        <f t="shared" ref="R278:T278" si="1246">IF(BK278=0,SUM(AA278+AD278+AG278+AJ278+AM278+AP278+AS278+AV278+AY278+BB278+BE278+BH278),BK278)</f>
        <v>0</v>
      </c>
      <c r="S278" s="67">
        <f t="shared" si="1246"/>
        <v>610.75</v>
      </c>
      <c r="T278" s="67">
        <f t="shared" si="1246"/>
        <v>0</v>
      </c>
      <c r="U278" s="66">
        <f t="shared" si="1218"/>
        <v>0</v>
      </c>
      <c r="V278" s="66">
        <f t="shared" si="1219"/>
        <v>0</v>
      </c>
      <c r="W278" s="66">
        <f t="shared" si="1220"/>
        <v>0</v>
      </c>
      <c r="X278" s="69">
        <f t="shared" ref="X278:Y278" si="1247">IF(O278&gt;0,O278/K278,0)</f>
        <v>0</v>
      </c>
      <c r="Y278" s="69">
        <f t="shared" si="1247"/>
        <v>1</v>
      </c>
      <c r="Z278" s="69">
        <f t="shared" si="5"/>
        <v>0</v>
      </c>
      <c r="AA278" s="70"/>
      <c r="AB278" s="70"/>
      <c r="AC278" s="70"/>
      <c r="AD278" s="70"/>
      <c r="AE278" s="71"/>
      <c r="AF278" s="71"/>
      <c r="AG278" s="71"/>
      <c r="AH278" s="71"/>
      <c r="AI278" s="70"/>
      <c r="AJ278" s="70"/>
      <c r="AK278" s="62">
        <v>610.75</v>
      </c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>
        <f t="shared" si="1235"/>
        <v>0</v>
      </c>
      <c r="BO278" s="65">
        <f t="shared" si="1236"/>
        <v>0</v>
      </c>
      <c r="BP278" s="70">
        <f t="shared" si="1237"/>
        <v>0</v>
      </c>
      <c r="BQ278" s="70">
        <f t="shared" si="1238"/>
        <v>0</v>
      </c>
      <c r="BR278" s="70">
        <f t="shared" si="1239"/>
        <v>0</v>
      </c>
      <c r="BS278" s="70">
        <f t="shared" si="1240"/>
        <v>0</v>
      </c>
      <c r="BT278" s="70">
        <f t="shared" si="1241"/>
        <v>0</v>
      </c>
      <c r="BU278" s="70">
        <f t="shared" si="1242"/>
        <v>0</v>
      </c>
      <c r="BV278" s="70">
        <f t="shared" si="1243"/>
        <v>0</v>
      </c>
      <c r="BW278" s="70">
        <f t="shared" si="1244"/>
        <v>0</v>
      </c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>
      <c r="A279" s="107"/>
      <c r="B279" s="241" t="s">
        <v>604</v>
      </c>
      <c r="C279" s="57" t="s">
        <v>599</v>
      </c>
      <c r="D279" s="58" t="s">
        <v>605</v>
      </c>
      <c r="E279" s="59"/>
      <c r="F279" s="60"/>
      <c r="G279" s="60">
        <f t="shared" si="1215"/>
        <v>0</v>
      </c>
      <c r="H279" s="60"/>
      <c r="I279" s="61">
        <f t="shared" si="578"/>
        <v>0</v>
      </c>
      <c r="J279" s="61">
        <f t="shared" si="579"/>
        <v>0</v>
      </c>
      <c r="K279" s="63"/>
      <c r="L279" s="70">
        <v>2419.73</v>
      </c>
      <c r="M279" s="70"/>
      <c r="N279" s="70"/>
      <c r="O279" s="66">
        <f t="shared" ref="O279:Q279" si="1248">AA279+AD279+AG279+AJ279+AM279+AP279+AS279+AV279+AY279+BB279+BE279+BH279</f>
        <v>0</v>
      </c>
      <c r="P279" s="66">
        <f t="shared" si="1248"/>
        <v>0</v>
      </c>
      <c r="Q279" s="66">
        <f t="shared" si="1248"/>
        <v>0</v>
      </c>
      <c r="R279" s="67">
        <f t="shared" ref="R279:T279" si="1249">IF(BK279=0,SUM(AA279+AD279+AG279+AJ279+AM279+AP279+AS279+AV279+AY279+BB279+BE279+BH279),BK279)</f>
        <v>0</v>
      </c>
      <c r="S279" s="67">
        <f t="shared" si="1249"/>
        <v>0</v>
      </c>
      <c r="T279" s="67">
        <f t="shared" si="1249"/>
        <v>0</v>
      </c>
      <c r="U279" s="66">
        <f t="shared" si="1218"/>
        <v>0</v>
      </c>
      <c r="V279" s="66">
        <f t="shared" si="1219"/>
        <v>2419.73</v>
      </c>
      <c r="W279" s="66">
        <f t="shared" si="1220"/>
        <v>0</v>
      </c>
      <c r="X279" s="69">
        <f t="shared" ref="X279:Y279" si="1250">IF(O279&gt;0,O279/K279,0)</f>
        <v>0</v>
      </c>
      <c r="Y279" s="69">
        <f t="shared" si="1250"/>
        <v>0</v>
      </c>
      <c r="Z279" s="69">
        <f t="shared" si="5"/>
        <v>0</v>
      </c>
      <c r="AA279" s="70"/>
      <c r="AB279" s="70"/>
      <c r="AC279" s="70"/>
      <c r="AD279" s="70"/>
      <c r="AE279" s="71"/>
      <c r="AF279" s="71"/>
      <c r="AG279" s="71"/>
      <c r="AH279" s="71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>
        <f t="shared" si="1235"/>
        <v>0</v>
      </c>
      <c r="BO279" s="65">
        <f t="shared" si="1236"/>
        <v>0</v>
      </c>
      <c r="BP279" s="70">
        <f t="shared" si="1237"/>
        <v>0</v>
      </c>
      <c r="BQ279" s="70">
        <f t="shared" si="1238"/>
        <v>0</v>
      </c>
      <c r="BR279" s="70">
        <f t="shared" si="1239"/>
        <v>0</v>
      </c>
      <c r="BS279" s="70">
        <f t="shared" si="1240"/>
        <v>0</v>
      </c>
      <c r="BT279" s="70">
        <f t="shared" si="1241"/>
        <v>2419.73</v>
      </c>
      <c r="BU279" s="70">
        <f t="shared" si="1242"/>
        <v>0</v>
      </c>
      <c r="BV279" s="70">
        <f t="shared" si="1243"/>
        <v>0</v>
      </c>
      <c r="BW279" s="70">
        <f t="shared" si="1244"/>
        <v>2419.73</v>
      </c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>
      <c r="A280" s="107"/>
      <c r="B280" s="105" t="s">
        <v>606</v>
      </c>
      <c r="C280" s="57" t="s">
        <v>599</v>
      </c>
      <c r="D280" s="58" t="s">
        <v>607</v>
      </c>
      <c r="E280" s="59"/>
      <c r="F280" s="60"/>
      <c r="G280" s="60">
        <f t="shared" si="1215"/>
        <v>0</v>
      </c>
      <c r="H280" s="60"/>
      <c r="I280" s="61">
        <f t="shared" si="578"/>
        <v>0</v>
      </c>
      <c r="J280" s="61">
        <f t="shared" si="579"/>
        <v>0</v>
      </c>
      <c r="K280" s="63"/>
      <c r="L280" s="70">
        <v>2420.64</v>
      </c>
      <c r="M280" s="70"/>
      <c r="N280" s="70"/>
      <c r="O280" s="66">
        <f t="shared" ref="O280:Q280" si="1251">AA280+AD280+AG280+AJ280+AM280+AP280+AS280+AV280+AY280+BB280+BE280+BH280</f>
        <v>0</v>
      </c>
      <c r="P280" s="66">
        <f t="shared" si="1251"/>
        <v>0</v>
      </c>
      <c r="Q280" s="66">
        <f t="shared" si="1251"/>
        <v>0</v>
      </c>
      <c r="R280" s="67">
        <f t="shared" ref="R280:T280" si="1252">IF(BK280=0,SUM(AA280+AD280+AG280+AJ280+AM280+AP280+AS280+AV280+AY280+BB280+BE280+BH280),BK280)</f>
        <v>0</v>
      </c>
      <c r="S280" s="67">
        <f t="shared" si="1252"/>
        <v>0</v>
      </c>
      <c r="T280" s="67">
        <f t="shared" si="1252"/>
        <v>0</v>
      </c>
      <c r="U280" s="66">
        <f t="shared" si="1218"/>
        <v>0</v>
      </c>
      <c r="V280" s="66">
        <f t="shared" si="1219"/>
        <v>2420.64</v>
      </c>
      <c r="W280" s="66">
        <f t="shared" si="1220"/>
        <v>0</v>
      </c>
      <c r="X280" s="69">
        <f t="shared" ref="X280:Y280" si="1253">IF(O280&gt;0,O280/K280,0)</f>
        <v>0</v>
      </c>
      <c r="Y280" s="69">
        <f t="shared" si="1253"/>
        <v>0</v>
      </c>
      <c r="Z280" s="69">
        <f t="shared" si="5"/>
        <v>0</v>
      </c>
      <c r="AA280" s="70"/>
      <c r="AB280" s="70"/>
      <c r="AC280" s="70"/>
      <c r="AD280" s="70"/>
      <c r="AE280" s="71"/>
      <c r="AF280" s="71"/>
      <c r="AG280" s="71"/>
      <c r="AH280" s="71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>
        <f t="shared" si="1235"/>
        <v>0</v>
      </c>
      <c r="BO280" s="65">
        <f t="shared" si="1236"/>
        <v>0</v>
      </c>
      <c r="BP280" s="70">
        <f t="shared" si="1237"/>
        <v>0</v>
      </c>
      <c r="BQ280" s="70">
        <f t="shared" si="1238"/>
        <v>0</v>
      </c>
      <c r="BR280" s="70">
        <f t="shared" si="1239"/>
        <v>0</v>
      </c>
      <c r="BS280" s="70">
        <f t="shared" si="1240"/>
        <v>0</v>
      </c>
      <c r="BT280" s="70">
        <f t="shared" si="1241"/>
        <v>2420.64</v>
      </c>
      <c r="BU280" s="70">
        <f t="shared" si="1242"/>
        <v>0</v>
      </c>
      <c r="BV280" s="70">
        <f t="shared" si="1243"/>
        <v>0</v>
      </c>
      <c r="BW280" s="70">
        <f t="shared" si="1244"/>
        <v>2420.64</v>
      </c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>
      <c r="A281" s="107"/>
      <c r="B281" s="232" t="s">
        <v>608</v>
      </c>
      <c r="C281" s="57" t="s">
        <v>599</v>
      </c>
      <c r="D281" s="58" t="s">
        <v>609</v>
      </c>
      <c r="E281" s="59"/>
      <c r="F281" s="60"/>
      <c r="G281" s="60">
        <f t="shared" si="1215"/>
        <v>0</v>
      </c>
      <c r="H281" s="60"/>
      <c r="I281" s="61">
        <f t="shared" si="578"/>
        <v>0</v>
      </c>
      <c r="J281" s="61">
        <f t="shared" si="579"/>
        <v>0</v>
      </c>
      <c r="K281" s="63"/>
      <c r="L281" s="70">
        <v>17502.7</v>
      </c>
      <c r="M281" s="70"/>
      <c r="N281" s="70"/>
      <c r="O281" s="66">
        <f t="shared" ref="O281:Q281" si="1254">AA281+AD281+AG281+AJ281+AM281+AP281+AS281+AV281+AY281+BB281+BE281+BH281</f>
        <v>0</v>
      </c>
      <c r="P281" s="66">
        <f t="shared" si="1254"/>
        <v>17502.7</v>
      </c>
      <c r="Q281" s="66">
        <f t="shared" si="1254"/>
        <v>0</v>
      </c>
      <c r="R281" s="67">
        <f t="shared" ref="R281:T281" si="1255">IF(BK281=0,SUM(AA281+AD281+AG281+AJ281+AM281+AP281+AS281+AV281+AY281+BB281+BE281+BH281),BK281)</f>
        <v>0</v>
      </c>
      <c r="S281" s="67">
        <f t="shared" si="1255"/>
        <v>17502.7</v>
      </c>
      <c r="T281" s="67">
        <f t="shared" si="1255"/>
        <v>0</v>
      </c>
      <c r="U281" s="66">
        <f t="shared" si="1218"/>
        <v>0</v>
      </c>
      <c r="V281" s="66">
        <f t="shared" si="1219"/>
        <v>0</v>
      </c>
      <c r="W281" s="66">
        <f t="shared" si="1220"/>
        <v>0</v>
      </c>
      <c r="X281" s="69">
        <f t="shared" ref="X281:Y281" si="1256">IF(O281&gt;0,O281/K281,0)</f>
        <v>0</v>
      </c>
      <c r="Y281" s="69">
        <f t="shared" si="1256"/>
        <v>1</v>
      </c>
      <c r="Z281" s="69">
        <f t="shared" si="5"/>
        <v>0</v>
      </c>
      <c r="AA281" s="70"/>
      <c r="AB281" s="70"/>
      <c r="AC281" s="70"/>
      <c r="AD281" s="70"/>
      <c r="AE281" s="71"/>
      <c r="AF281" s="71"/>
      <c r="AG281" s="71"/>
      <c r="AH281" s="71"/>
      <c r="AI281" s="70"/>
      <c r="AJ281" s="70"/>
      <c r="AK281" s="70">
        <f>2754.09+9198.64</f>
        <v>11952.73</v>
      </c>
      <c r="AL281" s="70"/>
      <c r="AM281" s="70"/>
      <c r="AN281" s="70"/>
      <c r="AO281" s="70"/>
      <c r="AP281" s="70"/>
      <c r="AQ281" s="62">
        <v>5549.97</v>
      </c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>
        <f t="shared" si="1235"/>
        <v>0</v>
      </c>
      <c r="BO281" s="65">
        <f t="shared" si="1236"/>
        <v>0</v>
      </c>
      <c r="BP281" s="70">
        <f t="shared" si="1237"/>
        <v>0</v>
      </c>
      <c r="BQ281" s="70">
        <f t="shared" si="1238"/>
        <v>0</v>
      </c>
      <c r="BR281" s="70">
        <f t="shared" si="1239"/>
        <v>0</v>
      </c>
      <c r="BS281" s="70">
        <f t="shared" si="1240"/>
        <v>0</v>
      </c>
      <c r="BT281" s="70">
        <f t="shared" si="1241"/>
        <v>0</v>
      </c>
      <c r="BU281" s="70">
        <f t="shared" si="1242"/>
        <v>0</v>
      </c>
      <c r="BV281" s="70">
        <f t="shared" si="1243"/>
        <v>0</v>
      </c>
      <c r="BW281" s="70">
        <f t="shared" si="1244"/>
        <v>0</v>
      </c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 customHeight="1">
      <c r="A282" s="107"/>
      <c r="B282" s="105" t="s">
        <v>610</v>
      </c>
      <c r="C282" s="57" t="s">
        <v>599</v>
      </c>
      <c r="D282" s="58" t="s">
        <v>611</v>
      </c>
      <c r="E282" s="59"/>
      <c r="F282" s="60"/>
      <c r="G282" s="60">
        <f t="shared" si="1215"/>
        <v>0</v>
      </c>
      <c r="H282" s="60"/>
      <c r="I282" s="61">
        <f t="shared" si="578"/>
        <v>0</v>
      </c>
      <c r="J282" s="61">
        <f t="shared" si="579"/>
        <v>0</v>
      </c>
      <c r="K282" s="63"/>
      <c r="L282" s="70">
        <v>2420.64</v>
      </c>
      <c r="M282" s="70"/>
      <c r="N282" s="70"/>
      <c r="O282" s="66">
        <f t="shared" ref="O282:Q282" si="1257">AA282+AD282+AG282+AJ282+AM282+AP282+AS282+AV282+AY282+BB282+BE282+BH282</f>
        <v>0</v>
      </c>
      <c r="P282" s="66">
        <f t="shared" si="1257"/>
        <v>0</v>
      </c>
      <c r="Q282" s="66">
        <f t="shared" si="1257"/>
        <v>0</v>
      </c>
      <c r="R282" s="67">
        <f t="shared" ref="R282:T282" si="1258">IF(BK282=0,SUM(AA282+AD282+AG282+AJ282+AM282+AP282+AS282+AV282+AY282+BB282+BE282+BH282),BK282)</f>
        <v>0</v>
      </c>
      <c r="S282" s="67">
        <f t="shared" si="1258"/>
        <v>0</v>
      </c>
      <c r="T282" s="67">
        <f t="shared" si="1258"/>
        <v>0</v>
      </c>
      <c r="U282" s="66">
        <f t="shared" si="1218"/>
        <v>0</v>
      </c>
      <c r="V282" s="66">
        <f t="shared" si="1219"/>
        <v>2420.64</v>
      </c>
      <c r="W282" s="66">
        <f t="shared" si="1220"/>
        <v>0</v>
      </c>
      <c r="X282" s="69">
        <f t="shared" ref="X282:Y282" si="1259">IF(O282&gt;0,O282/K282,0)</f>
        <v>0</v>
      </c>
      <c r="Y282" s="69">
        <f t="shared" si="1259"/>
        <v>0</v>
      </c>
      <c r="Z282" s="69">
        <f t="shared" si="5"/>
        <v>0</v>
      </c>
      <c r="AA282" s="70"/>
      <c r="AB282" s="70"/>
      <c r="AC282" s="70"/>
      <c r="AD282" s="70"/>
      <c r="AE282" s="71"/>
      <c r="AF282" s="71"/>
      <c r="AG282" s="71"/>
      <c r="AH282" s="71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>
        <f t="shared" si="1235"/>
        <v>0</v>
      </c>
      <c r="BO282" s="65">
        <f t="shared" si="1236"/>
        <v>0</v>
      </c>
      <c r="BP282" s="70">
        <f t="shared" si="1237"/>
        <v>0</v>
      </c>
      <c r="BQ282" s="70">
        <f t="shared" si="1238"/>
        <v>0</v>
      </c>
      <c r="BR282" s="70">
        <f t="shared" si="1239"/>
        <v>0</v>
      </c>
      <c r="BS282" s="70">
        <f t="shared" si="1240"/>
        <v>0</v>
      </c>
      <c r="BT282" s="70">
        <f t="shared" si="1241"/>
        <v>2420.64</v>
      </c>
      <c r="BU282" s="70">
        <f t="shared" si="1242"/>
        <v>0</v>
      </c>
      <c r="BV282" s="70">
        <f t="shared" si="1243"/>
        <v>0</v>
      </c>
      <c r="BW282" s="70">
        <f t="shared" si="1244"/>
        <v>2420.64</v>
      </c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>
      <c r="A283" s="107"/>
      <c r="B283" s="108" t="s">
        <v>612</v>
      </c>
      <c r="C283" s="57" t="s">
        <v>599</v>
      </c>
      <c r="D283" s="58" t="s">
        <v>613</v>
      </c>
      <c r="E283" s="59"/>
      <c r="F283" s="60"/>
      <c r="G283" s="60">
        <f t="shared" si="1215"/>
        <v>0</v>
      </c>
      <c r="H283" s="60"/>
      <c r="I283" s="61">
        <f t="shared" si="578"/>
        <v>0</v>
      </c>
      <c r="J283" s="61">
        <f t="shared" si="579"/>
        <v>0</v>
      </c>
      <c r="K283" s="63"/>
      <c r="L283" s="70">
        <v>17484.68</v>
      </c>
      <c r="M283" s="70"/>
      <c r="N283" s="70"/>
      <c r="O283" s="66">
        <f t="shared" ref="O283:Q283" si="1260">AA283+AD283+AG283+AJ283+AM283+AP283+AS283+AV283+AY283+BB283+BE283+BH283</f>
        <v>0</v>
      </c>
      <c r="P283" s="66">
        <f t="shared" si="1260"/>
        <v>4781.29</v>
      </c>
      <c r="Q283" s="66">
        <f t="shared" si="1260"/>
        <v>0</v>
      </c>
      <c r="R283" s="67">
        <f t="shared" ref="R283:T283" si="1261">IF(BK283=0,SUM(AA283+AD283+AG283+AJ283+AM283+AP283+AS283+AV283+AY283+BB283+BE283+BH283),BK283)</f>
        <v>0</v>
      </c>
      <c r="S283" s="67">
        <f t="shared" si="1261"/>
        <v>4781.29</v>
      </c>
      <c r="T283" s="67">
        <f t="shared" si="1261"/>
        <v>0</v>
      </c>
      <c r="U283" s="66">
        <f t="shared" si="1218"/>
        <v>0</v>
      </c>
      <c r="V283" s="66">
        <f t="shared" si="1219"/>
        <v>12703.39</v>
      </c>
      <c r="W283" s="66">
        <f t="shared" si="1220"/>
        <v>0</v>
      </c>
      <c r="X283" s="69">
        <f t="shared" ref="X283:Y283" si="1262">IF(O283&gt;0,O283/K283,0)</f>
        <v>0</v>
      </c>
      <c r="Y283" s="69">
        <f t="shared" si="1262"/>
        <v>0.27345596259125132</v>
      </c>
      <c r="Z283" s="69">
        <f t="shared" si="5"/>
        <v>0</v>
      </c>
      <c r="AA283" s="70"/>
      <c r="AB283" s="70"/>
      <c r="AC283" s="70"/>
      <c r="AD283" s="70"/>
      <c r="AE283" s="71"/>
      <c r="AF283" s="71"/>
      <c r="AG283" s="71"/>
      <c r="AH283" s="71"/>
      <c r="AI283" s="70"/>
      <c r="AJ283" s="70"/>
      <c r="AK283" s="70"/>
      <c r="AL283" s="70"/>
      <c r="AM283" s="70"/>
      <c r="AN283" s="70"/>
      <c r="AO283" s="70"/>
      <c r="AP283" s="70"/>
      <c r="AQ283" s="70">
        <f>742.18+4039.11</f>
        <v>4781.29</v>
      </c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>
        <f t="shared" si="1235"/>
        <v>0</v>
      </c>
      <c r="BO283" s="65">
        <f t="shared" si="1236"/>
        <v>0</v>
      </c>
      <c r="BP283" s="70">
        <f t="shared" si="1237"/>
        <v>0</v>
      </c>
      <c r="BQ283" s="70">
        <f t="shared" si="1238"/>
        <v>0</v>
      </c>
      <c r="BR283" s="70">
        <f t="shared" si="1239"/>
        <v>0</v>
      </c>
      <c r="BS283" s="70">
        <f t="shared" si="1240"/>
        <v>0</v>
      </c>
      <c r="BT283" s="70">
        <f t="shared" si="1241"/>
        <v>12703.39</v>
      </c>
      <c r="BU283" s="70">
        <f t="shared" si="1242"/>
        <v>0</v>
      </c>
      <c r="BV283" s="70">
        <f t="shared" si="1243"/>
        <v>0</v>
      </c>
      <c r="BW283" s="70">
        <f t="shared" si="1244"/>
        <v>12703.39</v>
      </c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>
      <c r="A284" s="242"/>
      <c r="B284" s="73" t="s">
        <v>614</v>
      </c>
      <c r="C284" s="57" t="s">
        <v>599</v>
      </c>
      <c r="D284" s="58" t="s">
        <v>603</v>
      </c>
      <c r="E284" s="59"/>
      <c r="F284" s="60"/>
      <c r="G284" s="60">
        <f t="shared" si="1215"/>
        <v>0</v>
      </c>
      <c r="H284" s="60"/>
      <c r="I284" s="61">
        <f t="shared" si="578"/>
        <v>0</v>
      </c>
      <c r="J284" s="61">
        <f t="shared" si="579"/>
        <v>0</v>
      </c>
      <c r="K284" s="63"/>
      <c r="L284" s="70">
        <v>19289.41</v>
      </c>
      <c r="M284" s="70"/>
      <c r="N284" s="70"/>
      <c r="O284" s="66">
        <f t="shared" ref="O284:Q284" si="1263">AA284+AD284+AG284+AJ284+AM284+AP284+AS284+AV284+AY284+BB284+BE284+BH284</f>
        <v>0</v>
      </c>
      <c r="P284" s="66">
        <f t="shared" si="1263"/>
        <v>19289.41</v>
      </c>
      <c r="Q284" s="66">
        <f t="shared" si="1263"/>
        <v>0</v>
      </c>
      <c r="R284" s="67">
        <f t="shared" ref="R284:T284" si="1264">IF(BK284=0,SUM(AA284+AD284+AG284+AJ284+AM284+AP284+AS284+AV284+AY284+BB284+BE284+BH284),BK284)</f>
        <v>0</v>
      </c>
      <c r="S284" s="67">
        <f t="shared" si="1264"/>
        <v>19289.41</v>
      </c>
      <c r="T284" s="67">
        <f t="shared" si="1264"/>
        <v>0</v>
      </c>
      <c r="U284" s="66">
        <f t="shared" si="1218"/>
        <v>0</v>
      </c>
      <c r="V284" s="66">
        <f t="shared" si="1219"/>
        <v>0</v>
      </c>
      <c r="W284" s="66">
        <f t="shared" si="1220"/>
        <v>0</v>
      </c>
      <c r="X284" s="69">
        <f t="shared" ref="X284:Y284" si="1265">IF(O284&gt;0,O284/K284,0)</f>
        <v>0</v>
      </c>
      <c r="Y284" s="69">
        <f t="shared" si="1265"/>
        <v>1</v>
      </c>
      <c r="Z284" s="69">
        <f t="shared" si="5"/>
        <v>0</v>
      </c>
      <c r="AA284" s="70"/>
      <c r="AB284" s="70"/>
      <c r="AC284" s="70"/>
      <c r="AD284" s="70"/>
      <c r="AE284" s="71"/>
      <c r="AF284" s="71"/>
      <c r="AG284" s="71"/>
      <c r="AH284" s="71"/>
      <c r="AI284" s="70"/>
      <c r="AJ284" s="70"/>
      <c r="AK284" s="62">
        <v>16110.81</v>
      </c>
      <c r="AL284" s="70"/>
      <c r="AM284" s="70"/>
      <c r="AN284" s="70"/>
      <c r="AO284" s="70"/>
      <c r="AP284" s="70"/>
      <c r="AQ284" s="62">
        <v>3178.6</v>
      </c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>
        <f t="shared" si="1235"/>
        <v>0</v>
      </c>
      <c r="BO284" s="65">
        <f t="shared" si="1236"/>
        <v>0</v>
      </c>
      <c r="BP284" s="70">
        <f t="shared" si="1237"/>
        <v>0</v>
      </c>
      <c r="BQ284" s="70">
        <f t="shared" si="1238"/>
        <v>0</v>
      </c>
      <c r="BR284" s="70">
        <f t="shared" si="1239"/>
        <v>0</v>
      </c>
      <c r="BS284" s="70">
        <f t="shared" si="1240"/>
        <v>0</v>
      </c>
      <c r="BT284" s="70">
        <f t="shared" si="1241"/>
        <v>0</v>
      </c>
      <c r="BU284" s="70">
        <f t="shared" si="1242"/>
        <v>0</v>
      </c>
      <c r="BV284" s="70">
        <f t="shared" si="1243"/>
        <v>0</v>
      </c>
      <c r="BW284" s="70">
        <f t="shared" si="1244"/>
        <v>0</v>
      </c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>
      <c r="A285" s="137"/>
      <c r="B285" s="56" t="s">
        <v>615</v>
      </c>
      <c r="C285" s="57" t="s">
        <v>599</v>
      </c>
      <c r="D285" s="58" t="s">
        <v>616</v>
      </c>
      <c r="E285" s="59"/>
      <c r="F285" s="60"/>
      <c r="G285" s="60">
        <f t="shared" si="1215"/>
        <v>0</v>
      </c>
      <c r="H285" s="60"/>
      <c r="I285" s="61">
        <f t="shared" si="578"/>
        <v>0</v>
      </c>
      <c r="J285" s="61">
        <f t="shared" si="579"/>
        <v>0</v>
      </c>
      <c r="K285" s="63"/>
      <c r="L285" s="70">
        <v>3019.44</v>
      </c>
      <c r="M285" s="70"/>
      <c r="N285" s="70"/>
      <c r="O285" s="66">
        <f t="shared" ref="O285:Q285" si="1266">AA285+AD285+AG285+AJ285+AM285+AP285+AS285+AV285+AY285+BB285+BE285+BH285</f>
        <v>0</v>
      </c>
      <c r="P285" s="66">
        <f t="shared" si="1266"/>
        <v>1170.75</v>
      </c>
      <c r="Q285" s="66">
        <f t="shared" si="1266"/>
        <v>0</v>
      </c>
      <c r="R285" s="67">
        <f t="shared" ref="R285:T285" si="1267">IF(BK285=0,SUM(AA285+AD285+AG285+AJ285+AM285+AP285+AS285+AV285+AY285+BB285+BE285+BH285),BK285)</f>
        <v>0</v>
      </c>
      <c r="S285" s="67">
        <f t="shared" si="1267"/>
        <v>1170.75</v>
      </c>
      <c r="T285" s="67">
        <f t="shared" si="1267"/>
        <v>0</v>
      </c>
      <c r="U285" s="66">
        <f t="shared" si="1218"/>
        <v>0</v>
      </c>
      <c r="V285" s="66">
        <f t="shared" si="1219"/>
        <v>1848.69</v>
      </c>
      <c r="W285" s="66">
        <f t="shared" si="1220"/>
        <v>0</v>
      </c>
      <c r="X285" s="69">
        <f t="shared" ref="X285:Y285" si="1268">IF(O285&gt;0,O285/K285,0)</f>
        <v>0</v>
      </c>
      <c r="Y285" s="69">
        <f t="shared" si="1268"/>
        <v>0.38773746125109293</v>
      </c>
      <c r="Z285" s="69">
        <f t="shared" si="5"/>
        <v>0</v>
      </c>
      <c r="AA285" s="70"/>
      <c r="AB285" s="70"/>
      <c r="AC285" s="70"/>
      <c r="AD285" s="70"/>
      <c r="AE285" s="71"/>
      <c r="AF285" s="71"/>
      <c r="AG285" s="71"/>
      <c r="AH285" s="71"/>
      <c r="AI285" s="70"/>
      <c r="AJ285" s="70"/>
      <c r="AK285" s="70"/>
      <c r="AL285" s="70"/>
      <c r="AM285" s="70"/>
      <c r="AN285" s="70"/>
      <c r="AO285" s="70"/>
      <c r="AP285" s="70"/>
      <c r="AQ285" s="62">
        <v>1170.75</v>
      </c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>
        <f t="shared" si="1235"/>
        <v>0</v>
      </c>
      <c r="BO285" s="65">
        <f t="shared" si="1236"/>
        <v>0</v>
      </c>
      <c r="BP285" s="70">
        <f t="shared" si="1237"/>
        <v>0</v>
      </c>
      <c r="BQ285" s="70">
        <f t="shared" si="1238"/>
        <v>0</v>
      </c>
      <c r="BR285" s="70">
        <f t="shared" si="1239"/>
        <v>0</v>
      </c>
      <c r="BS285" s="70">
        <f t="shared" si="1240"/>
        <v>0</v>
      </c>
      <c r="BT285" s="70">
        <f t="shared" si="1241"/>
        <v>1848.69</v>
      </c>
      <c r="BU285" s="70">
        <f t="shared" si="1242"/>
        <v>0</v>
      </c>
      <c r="BV285" s="70">
        <f t="shared" si="1243"/>
        <v>0</v>
      </c>
      <c r="BW285" s="70">
        <f t="shared" si="1244"/>
        <v>1848.69</v>
      </c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>
      <c r="A286" s="107"/>
      <c r="B286" s="105" t="s">
        <v>617</v>
      </c>
      <c r="C286" s="57" t="s">
        <v>599</v>
      </c>
      <c r="D286" s="58" t="s">
        <v>618</v>
      </c>
      <c r="E286" s="59"/>
      <c r="F286" s="60"/>
      <c r="G286" s="60">
        <f t="shared" si="1215"/>
        <v>0</v>
      </c>
      <c r="H286" s="60"/>
      <c r="I286" s="61">
        <f t="shared" si="578"/>
        <v>0</v>
      </c>
      <c r="J286" s="61">
        <f t="shared" si="579"/>
        <v>0</v>
      </c>
      <c r="K286" s="63"/>
      <c r="L286" s="70">
        <v>7231.22</v>
      </c>
      <c r="M286" s="70"/>
      <c r="N286" s="70"/>
      <c r="O286" s="66">
        <f t="shared" ref="O286:Q286" si="1269">AA286+AD286+AG286+AJ286+AM286+AP286+AS286+AV286+AY286+BB286+BE286+BH286</f>
        <v>0</v>
      </c>
      <c r="P286" s="66">
        <f t="shared" si="1269"/>
        <v>5098.0599999999995</v>
      </c>
      <c r="Q286" s="66">
        <f t="shared" si="1269"/>
        <v>0</v>
      </c>
      <c r="R286" s="67">
        <f t="shared" ref="R286:T286" si="1270">IF(BK286=0,SUM(AA286+AD286+AG286+AJ286+AM286+AP286+AS286+AV286+AY286+BB286+BE286+BH286),BK286)</f>
        <v>0</v>
      </c>
      <c r="S286" s="67">
        <f t="shared" si="1270"/>
        <v>5098.0599999999995</v>
      </c>
      <c r="T286" s="67">
        <f t="shared" si="1270"/>
        <v>0</v>
      </c>
      <c r="U286" s="66">
        <f t="shared" si="1218"/>
        <v>0</v>
      </c>
      <c r="V286" s="66">
        <f t="shared" si="1219"/>
        <v>2133.1600000000008</v>
      </c>
      <c r="W286" s="66">
        <f t="shared" si="1220"/>
        <v>0</v>
      </c>
      <c r="X286" s="69">
        <f t="shared" ref="X286:Y286" si="1271">IF(O286&gt;0,O286/K286,0)</f>
        <v>0</v>
      </c>
      <c r="Y286" s="69">
        <f t="shared" si="1271"/>
        <v>0.70500690063364124</v>
      </c>
      <c r="Z286" s="69">
        <f t="shared" si="5"/>
        <v>0</v>
      </c>
      <c r="AA286" s="70"/>
      <c r="AB286" s="70"/>
      <c r="AC286" s="70"/>
      <c r="AD286" s="70"/>
      <c r="AE286" s="95">
        <v>947.38</v>
      </c>
      <c r="AF286" s="71"/>
      <c r="AG286" s="71"/>
      <c r="AH286" s="71"/>
      <c r="AI286" s="70"/>
      <c r="AJ286" s="70"/>
      <c r="AK286" s="62">
        <v>2742.45</v>
      </c>
      <c r="AL286" s="70"/>
      <c r="AM286" s="70"/>
      <c r="AN286" s="70"/>
      <c r="AO286" s="70"/>
      <c r="AP286" s="70"/>
      <c r="AQ286" s="62">
        <v>1408.23</v>
      </c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>
        <f t="shared" si="1235"/>
        <v>0</v>
      </c>
      <c r="BO286" s="65">
        <f t="shared" si="1236"/>
        <v>0</v>
      </c>
      <c r="BP286" s="70">
        <f t="shared" si="1237"/>
        <v>0</v>
      </c>
      <c r="BQ286" s="70">
        <f t="shared" si="1238"/>
        <v>0</v>
      </c>
      <c r="BR286" s="70">
        <f t="shared" si="1239"/>
        <v>0</v>
      </c>
      <c r="BS286" s="70">
        <f t="shared" si="1240"/>
        <v>0</v>
      </c>
      <c r="BT286" s="70">
        <f t="shared" si="1241"/>
        <v>2133.1600000000008</v>
      </c>
      <c r="BU286" s="70">
        <f t="shared" si="1242"/>
        <v>0</v>
      </c>
      <c r="BV286" s="70">
        <f t="shared" si="1243"/>
        <v>0</v>
      </c>
      <c r="BW286" s="70">
        <f t="shared" si="1244"/>
        <v>2133.1600000000008</v>
      </c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>
      <c r="A287" s="107"/>
      <c r="B287" s="108" t="s">
        <v>619</v>
      </c>
      <c r="C287" s="57" t="s">
        <v>599</v>
      </c>
      <c r="D287" s="58" t="s">
        <v>620</v>
      </c>
      <c r="E287" s="59"/>
      <c r="F287" s="60"/>
      <c r="G287" s="60">
        <f t="shared" si="1215"/>
        <v>0</v>
      </c>
      <c r="H287" s="60"/>
      <c r="I287" s="61">
        <f t="shared" si="578"/>
        <v>0</v>
      </c>
      <c r="J287" s="61">
        <f t="shared" si="579"/>
        <v>0</v>
      </c>
      <c r="K287" s="63"/>
      <c r="L287" s="70">
        <v>2420.64</v>
      </c>
      <c r="M287" s="70"/>
      <c r="N287" s="70"/>
      <c r="O287" s="66">
        <f t="shared" ref="O287:Q287" si="1272">AA287+AD287+AG287+AJ287+AM287+AP287+AS287+AV287+AY287+BB287+BE287+BH287</f>
        <v>0</v>
      </c>
      <c r="P287" s="66">
        <f t="shared" si="1272"/>
        <v>0</v>
      </c>
      <c r="Q287" s="66">
        <f t="shared" si="1272"/>
        <v>0</v>
      </c>
      <c r="R287" s="67">
        <f t="shared" ref="R287:T287" si="1273">IF(BK287=0,SUM(AA287+AD287+AG287+AJ287+AM287+AP287+AS287+AV287+AY287+BB287+BE287+BH287),BK287)</f>
        <v>0</v>
      </c>
      <c r="S287" s="67">
        <f t="shared" si="1273"/>
        <v>0</v>
      </c>
      <c r="T287" s="67">
        <f t="shared" si="1273"/>
        <v>0</v>
      </c>
      <c r="U287" s="66">
        <f t="shared" si="1218"/>
        <v>0</v>
      </c>
      <c r="V287" s="66">
        <f t="shared" si="1219"/>
        <v>2420.64</v>
      </c>
      <c r="W287" s="66">
        <f t="shared" si="1220"/>
        <v>0</v>
      </c>
      <c r="X287" s="69">
        <f t="shared" ref="X287:Y287" si="1274">IF(O287&gt;0,O287/K287,0)</f>
        <v>0</v>
      </c>
      <c r="Y287" s="69">
        <f t="shared" si="1274"/>
        <v>0</v>
      </c>
      <c r="Z287" s="69">
        <f t="shared" si="5"/>
        <v>0</v>
      </c>
      <c r="AA287" s="70"/>
      <c r="AB287" s="70"/>
      <c r="AC287" s="70"/>
      <c r="AD287" s="70"/>
      <c r="AE287" s="71"/>
      <c r="AF287" s="71"/>
      <c r="AG287" s="71"/>
      <c r="AH287" s="71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>
        <f t="shared" si="1235"/>
        <v>0</v>
      </c>
      <c r="BO287" s="65">
        <f t="shared" si="1236"/>
        <v>0</v>
      </c>
      <c r="BP287" s="70">
        <f t="shared" si="1237"/>
        <v>0</v>
      </c>
      <c r="BQ287" s="70">
        <f t="shared" si="1238"/>
        <v>0</v>
      </c>
      <c r="BR287" s="70">
        <f t="shared" si="1239"/>
        <v>0</v>
      </c>
      <c r="BS287" s="70">
        <f t="shared" si="1240"/>
        <v>0</v>
      </c>
      <c r="BT287" s="70">
        <f t="shared" si="1241"/>
        <v>2420.64</v>
      </c>
      <c r="BU287" s="70">
        <f t="shared" si="1242"/>
        <v>0</v>
      </c>
      <c r="BV287" s="70">
        <f t="shared" si="1243"/>
        <v>0</v>
      </c>
      <c r="BW287" s="70">
        <f t="shared" si="1244"/>
        <v>2420.64</v>
      </c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>
      <c r="A288" s="107"/>
      <c r="B288" s="108" t="s">
        <v>621</v>
      </c>
      <c r="C288" s="57" t="s">
        <v>599</v>
      </c>
      <c r="D288" s="58" t="s">
        <v>622</v>
      </c>
      <c r="E288" s="59"/>
      <c r="F288" s="60"/>
      <c r="G288" s="60">
        <f t="shared" si="1215"/>
        <v>0</v>
      </c>
      <c r="H288" s="60"/>
      <c r="I288" s="61">
        <f t="shared" si="578"/>
        <v>0</v>
      </c>
      <c r="J288" s="61">
        <f t="shared" si="579"/>
        <v>0</v>
      </c>
      <c r="K288" s="63"/>
      <c r="L288" s="70">
        <v>2420.64</v>
      </c>
      <c r="M288" s="70"/>
      <c r="N288" s="70"/>
      <c r="O288" s="66">
        <f t="shared" ref="O288:Q288" si="1275">AA288+AD288+AG288+AJ288+AM288+AP288+AS288+AV288+AY288+BB288+BE288+BH288</f>
        <v>0</v>
      </c>
      <c r="P288" s="66">
        <f t="shared" si="1275"/>
        <v>0</v>
      </c>
      <c r="Q288" s="66">
        <f t="shared" si="1275"/>
        <v>0</v>
      </c>
      <c r="R288" s="67">
        <f t="shared" ref="R288:T288" si="1276">IF(BK288=0,SUM(AA288+AD288+AG288+AJ288+AM288+AP288+AS288+AV288+AY288+BB288+BE288+BH288),BK288)</f>
        <v>0</v>
      </c>
      <c r="S288" s="67">
        <f t="shared" si="1276"/>
        <v>0</v>
      </c>
      <c r="T288" s="67">
        <f t="shared" si="1276"/>
        <v>0</v>
      </c>
      <c r="U288" s="66">
        <f t="shared" si="1218"/>
        <v>0</v>
      </c>
      <c r="V288" s="66">
        <f t="shared" si="1219"/>
        <v>2420.64</v>
      </c>
      <c r="W288" s="66">
        <f t="shared" si="1220"/>
        <v>0</v>
      </c>
      <c r="X288" s="69">
        <f t="shared" ref="X288:Y288" si="1277">IF(O288&gt;0,O288/K288,0)</f>
        <v>0</v>
      </c>
      <c r="Y288" s="69">
        <f t="shared" si="1277"/>
        <v>0</v>
      </c>
      <c r="Z288" s="69">
        <f t="shared" si="5"/>
        <v>0</v>
      </c>
      <c r="AA288" s="70"/>
      <c r="AB288" s="70"/>
      <c r="AC288" s="70"/>
      <c r="AD288" s="70"/>
      <c r="AE288" s="71"/>
      <c r="AF288" s="71"/>
      <c r="AG288" s="71"/>
      <c r="AH288" s="71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>
        <f t="shared" si="1235"/>
        <v>0</v>
      </c>
      <c r="BO288" s="65">
        <f t="shared" si="1236"/>
        <v>0</v>
      </c>
      <c r="BP288" s="70">
        <f t="shared" si="1237"/>
        <v>0</v>
      </c>
      <c r="BQ288" s="70">
        <f t="shared" si="1238"/>
        <v>0</v>
      </c>
      <c r="BR288" s="70">
        <f t="shared" si="1239"/>
        <v>0</v>
      </c>
      <c r="BS288" s="70">
        <f t="shared" si="1240"/>
        <v>0</v>
      </c>
      <c r="BT288" s="70">
        <f t="shared" si="1241"/>
        <v>2420.64</v>
      </c>
      <c r="BU288" s="70">
        <f t="shared" si="1242"/>
        <v>0</v>
      </c>
      <c r="BV288" s="70">
        <f t="shared" si="1243"/>
        <v>0</v>
      </c>
      <c r="BW288" s="70">
        <f t="shared" si="1244"/>
        <v>2420.64</v>
      </c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>
      <c r="A289" s="107"/>
      <c r="B289" s="108" t="s">
        <v>623</v>
      </c>
      <c r="C289" s="57" t="s">
        <v>599</v>
      </c>
      <c r="D289" s="58" t="s">
        <v>624</v>
      </c>
      <c r="E289" s="59"/>
      <c r="F289" s="60"/>
      <c r="G289" s="60">
        <f t="shared" si="1215"/>
        <v>0</v>
      </c>
      <c r="H289" s="60"/>
      <c r="I289" s="61">
        <f t="shared" si="578"/>
        <v>0</v>
      </c>
      <c r="J289" s="61">
        <f t="shared" si="579"/>
        <v>0</v>
      </c>
      <c r="K289" s="63"/>
      <c r="L289" s="70">
        <v>998.01</v>
      </c>
      <c r="M289" s="62">
        <v>0.01</v>
      </c>
      <c r="N289" s="70"/>
      <c r="O289" s="66">
        <f t="shared" ref="O289:Q289" si="1278">AA289+AD289+AG289+AJ289+AM289+AP289+AS289+AV289+AY289+BB289+BE289+BH289</f>
        <v>0</v>
      </c>
      <c r="P289" s="66">
        <f t="shared" si="1278"/>
        <v>998</v>
      </c>
      <c r="Q289" s="66">
        <f t="shared" si="1278"/>
        <v>0</v>
      </c>
      <c r="R289" s="67">
        <f t="shared" ref="R289:T289" si="1279">IF(BK289=0,SUM(AA289+AD289+AG289+AJ289+AM289+AP289+AS289+AV289+AY289+BB289+BE289+BH289),BK289)</f>
        <v>0</v>
      </c>
      <c r="S289" s="67">
        <f t="shared" si="1279"/>
        <v>998</v>
      </c>
      <c r="T289" s="67">
        <f t="shared" si="1279"/>
        <v>0</v>
      </c>
      <c r="U289" s="66">
        <f t="shared" si="1218"/>
        <v>0</v>
      </c>
      <c r="V289" s="66">
        <f t="shared" si="1219"/>
        <v>-9.0951551845463996E-15</v>
      </c>
      <c r="W289" s="66">
        <f t="shared" si="1220"/>
        <v>0</v>
      </c>
      <c r="X289" s="69">
        <f t="shared" ref="X289:Y289" si="1280">IF(O289&gt;0,O289/K289,0)</f>
        <v>0</v>
      </c>
      <c r="Y289" s="69">
        <f t="shared" si="1280"/>
        <v>0.99998998006032003</v>
      </c>
      <c r="Z289" s="69">
        <f t="shared" si="5"/>
        <v>0</v>
      </c>
      <c r="AA289" s="70"/>
      <c r="AB289" s="70"/>
      <c r="AC289" s="70"/>
      <c r="AD289" s="70"/>
      <c r="AE289" s="71"/>
      <c r="AF289" s="71"/>
      <c r="AG289" s="71"/>
      <c r="AH289" s="71"/>
      <c r="AI289" s="70"/>
      <c r="AJ289" s="70"/>
      <c r="AK289" s="70"/>
      <c r="AL289" s="70"/>
      <c r="AM289" s="70"/>
      <c r="AN289" s="70"/>
      <c r="AO289" s="70"/>
      <c r="AP289" s="70"/>
      <c r="AQ289" s="62">
        <v>998</v>
      </c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>
        <f t="shared" si="1235"/>
        <v>0</v>
      </c>
      <c r="BO289" s="65">
        <f t="shared" si="1236"/>
        <v>0</v>
      </c>
      <c r="BP289" s="70">
        <f t="shared" si="1237"/>
        <v>0</v>
      </c>
      <c r="BQ289" s="70">
        <f t="shared" si="1238"/>
        <v>0</v>
      </c>
      <c r="BR289" s="70">
        <f t="shared" si="1239"/>
        <v>0</v>
      </c>
      <c r="BS289" s="70">
        <f t="shared" si="1240"/>
        <v>0</v>
      </c>
      <c r="BT289" s="70">
        <f t="shared" si="1241"/>
        <v>0</v>
      </c>
      <c r="BU289" s="70">
        <f t="shared" si="1242"/>
        <v>0</v>
      </c>
      <c r="BV289" s="70">
        <f t="shared" si="1243"/>
        <v>0</v>
      </c>
      <c r="BW289" s="70">
        <f t="shared" si="1244"/>
        <v>0</v>
      </c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>
      <c r="A290" s="243"/>
      <c r="B290" s="73"/>
      <c r="C290" s="57" t="s">
        <v>599</v>
      </c>
      <c r="D290" s="58" t="s">
        <v>625</v>
      </c>
      <c r="E290" s="59"/>
      <c r="F290" s="60"/>
      <c r="G290" s="60">
        <f t="shared" si="1215"/>
        <v>0</v>
      </c>
      <c r="H290" s="60"/>
      <c r="I290" s="61">
        <f t="shared" si="578"/>
        <v>0</v>
      </c>
      <c r="J290" s="61">
        <f t="shared" si="579"/>
        <v>0</v>
      </c>
      <c r="K290" s="63"/>
      <c r="L290" s="70"/>
      <c r="M290" s="70"/>
      <c r="N290" s="70"/>
      <c r="O290" s="66">
        <f t="shared" ref="O290:Q290" si="1281">AA290+AD290+AG290+AJ290+AM290+AP290+AS290+AV290+AY290+BB290+BE290+BH290</f>
        <v>0</v>
      </c>
      <c r="P290" s="66">
        <f t="shared" si="1281"/>
        <v>0</v>
      </c>
      <c r="Q290" s="66">
        <f t="shared" si="1281"/>
        <v>0</v>
      </c>
      <c r="R290" s="67">
        <f t="shared" ref="R290:T290" si="1282">IF(BK290=0,SUM(AA290+AD290+AG290+AJ290+AM290+AP290+AS290+AV290+AY290+BB290+BE290+BH290),BK290)</f>
        <v>0</v>
      </c>
      <c r="S290" s="67">
        <f t="shared" si="1282"/>
        <v>0</v>
      </c>
      <c r="T290" s="67">
        <f t="shared" si="1282"/>
        <v>0</v>
      </c>
      <c r="U290" s="66">
        <f t="shared" si="1218"/>
        <v>0</v>
      </c>
      <c r="V290" s="66">
        <f t="shared" si="1219"/>
        <v>0</v>
      </c>
      <c r="W290" s="66">
        <f t="shared" si="1220"/>
        <v>0</v>
      </c>
      <c r="X290" s="69">
        <f t="shared" ref="X290:Y290" si="1283">IF(O290&gt;0,O290/K290,0)</f>
        <v>0</v>
      </c>
      <c r="Y290" s="69">
        <f t="shared" si="1283"/>
        <v>0</v>
      </c>
      <c r="Z290" s="69">
        <f t="shared" si="5"/>
        <v>0</v>
      </c>
      <c r="AA290" s="70"/>
      <c r="AB290" s="70"/>
      <c r="AC290" s="70"/>
      <c r="AD290" s="70"/>
      <c r="AE290" s="71"/>
      <c r="AF290" s="71"/>
      <c r="AG290" s="71"/>
      <c r="AH290" s="71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>
        <f t="shared" si="1235"/>
        <v>0</v>
      </c>
      <c r="BO290" s="65">
        <f t="shared" si="1236"/>
        <v>0</v>
      </c>
      <c r="BP290" s="70">
        <f t="shared" si="1237"/>
        <v>0</v>
      </c>
      <c r="BQ290" s="70">
        <f t="shared" si="1238"/>
        <v>0</v>
      </c>
      <c r="BR290" s="70">
        <f t="shared" si="1239"/>
        <v>0</v>
      </c>
      <c r="BS290" s="70">
        <f t="shared" si="1240"/>
        <v>0</v>
      </c>
      <c r="BT290" s="70">
        <f t="shared" si="1241"/>
        <v>0</v>
      </c>
      <c r="BU290" s="70">
        <f t="shared" si="1242"/>
        <v>0</v>
      </c>
      <c r="BV290" s="70">
        <f t="shared" si="1243"/>
        <v>0</v>
      </c>
      <c r="BW290" s="70">
        <f t="shared" si="1244"/>
        <v>0</v>
      </c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>
      <c r="A291" s="104" t="s">
        <v>626</v>
      </c>
      <c r="B291" s="105" t="s">
        <v>627</v>
      </c>
      <c r="C291" s="57" t="s">
        <v>599</v>
      </c>
      <c r="D291" s="93" t="s">
        <v>628</v>
      </c>
      <c r="E291" s="59"/>
      <c r="F291" s="60"/>
      <c r="G291" s="60">
        <f t="shared" si="1215"/>
        <v>0</v>
      </c>
      <c r="H291" s="60"/>
      <c r="I291" s="61">
        <f t="shared" si="578"/>
        <v>0</v>
      </c>
      <c r="J291" s="61">
        <f t="shared" si="579"/>
        <v>0</v>
      </c>
      <c r="K291" s="63"/>
      <c r="L291" s="70">
        <v>1097.5999999999999</v>
      </c>
      <c r="M291" s="70"/>
      <c r="N291" s="62">
        <v>20489.5</v>
      </c>
      <c r="O291" s="66">
        <f t="shared" ref="O291:Q291" si="1284">AA291+AD291+AG291+AJ291+AM291+AP291+AS291+AV291+AY291+BB291+BE291+BH291</f>
        <v>0</v>
      </c>
      <c r="P291" s="66">
        <f t="shared" si="1284"/>
        <v>1097.5999999999999</v>
      </c>
      <c r="Q291" s="66">
        <f t="shared" si="1284"/>
        <v>835.2</v>
      </c>
      <c r="R291" s="67">
        <f t="shared" ref="R291:T291" si="1285">IF(BK291=0,SUM(AA291+AD291+AG291+AJ291+AM291+AP291+AS291+AV291+AY291+BB291+BE291+BH291),BK291)</f>
        <v>0</v>
      </c>
      <c r="S291" s="67">
        <f t="shared" si="1285"/>
        <v>1097.5999999999999</v>
      </c>
      <c r="T291" s="67">
        <f t="shared" si="1285"/>
        <v>835.2</v>
      </c>
      <c r="U291" s="66">
        <f t="shared" si="1218"/>
        <v>0</v>
      </c>
      <c r="V291" s="66">
        <f t="shared" si="1219"/>
        <v>0</v>
      </c>
      <c r="W291" s="68">
        <f t="shared" si="1220"/>
        <v>19654.3</v>
      </c>
      <c r="X291" s="69">
        <f t="shared" ref="X291:Y291" si="1286">IF(O291&gt;0,O291/K291,0)</f>
        <v>0</v>
      </c>
      <c r="Y291" s="69">
        <f t="shared" si="1286"/>
        <v>1</v>
      </c>
      <c r="Z291" s="69">
        <f t="shared" si="5"/>
        <v>4.0762341687205647E-2</v>
      </c>
      <c r="AA291" s="70"/>
      <c r="AB291" s="70"/>
      <c r="AC291" s="70"/>
      <c r="AD291" s="70"/>
      <c r="AE291" s="95">
        <v>1097.5999999999999</v>
      </c>
      <c r="AF291" s="71"/>
      <c r="AG291" s="71"/>
      <c r="AH291" s="71"/>
      <c r="AI291" s="70"/>
      <c r="AJ291" s="70"/>
      <c r="AK291" s="70"/>
      <c r="AL291" s="70"/>
      <c r="AM291" s="70"/>
      <c r="AN291" s="70"/>
      <c r="AO291" s="62">
        <v>835.2</v>
      </c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>
        <f t="shared" si="1235"/>
        <v>0</v>
      </c>
      <c r="BO291" s="65">
        <f t="shared" si="1236"/>
        <v>835.2</v>
      </c>
      <c r="BP291" s="70">
        <f t="shared" si="1237"/>
        <v>835.2</v>
      </c>
      <c r="BQ291" s="70">
        <f t="shared" si="1238"/>
        <v>0</v>
      </c>
      <c r="BR291" s="70">
        <f t="shared" si="1239"/>
        <v>19654.3</v>
      </c>
      <c r="BS291" s="70">
        <f t="shared" si="1240"/>
        <v>19654.3</v>
      </c>
      <c r="BT291" s="70">
        <f t="shared" si="1241"/>
        <v>0</v>
      </c>
      <c r="BU291" s="70">
        <f t="shared" si="1242"/>
        <v>835.2</v>
      </c>
      <c r="BV291" s="70">
        <f t="shared" si="1243"/>
        <v>19654.3</v>
      </c>
      <c r="BW291" s="70">
        <f t="shared" si="1244"/>
        <v>835.2</v>
      </c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>
      <c r="A292" s="104" t="s">
        <v>629</v>
      </c>
      <c r="B292" s="105" t="s">
        <v>630</v>
      </c>
      <c r="C292" s="57" t="s">
        <v>599</v>
      </c>
      <c r="D292" s="93" t="s">
        <v>631</v>
      </c>
      <c r="E292" s="59"/>
      <c r="F292" s="60"/>
      <c r="G292" s="60">
        <f t="shared" si="1215"/>
        <v>0</v>
      </c>
      <c r="H292" s="60"/>
      <c r="I292" s="61">
        <f t="shared" si="578"/>
        <v>0</v>
      </c>
      <c r="J292" s="61">
        <f t="shared" si="579"/>
        <v>0</v>
      </c>
      <c r="K292" s="63"/>
      <c r="L292" s="70">
        <v>37096.75</v>
      </c>
      <c r="M292" s="70"/>
      <c r="N292" s="62">
        <v>112369</v>
      </c>
      <c r="O292" s="66">
        <f t="shared" ref="O292:Q292" si="1287">AA292+AD292+AG292+AJ292+AM292+AP292+AS292+AV292+AY292+BB292+BE292+BH292</f>
        <v>0</v>
      </c>
      <c r="P292" s="66">
        <f t="shared" si="1287"/>
        <v>17636.8</v>
      </c>
      <c r="Q292" s="66">
        <f t="shared" si="1287"/>
        <v>61119.900000000009</v>
      </c>
      <c r="R292" s="67">
        <f t="shared" ref="R292:T292" si="1288">IF(BK292=0,SUM(AA292+AD292+AG292+AJ292+AM292+AP292+AS292+AV292+AY292+BB292+BE292+BH292),BK292)</f>
        <v>0</v>
      </c>
      <c r="S292" s="67">
        <f t="shared" si="1288"/>
        <v>17636.8</v>
      </c>
      <c r="T292" s="67">
        <f t="shared" si="1288"/>
        <v>61119.900000000009</v>
      </c>
      <c r="U292" s="66">
        <f t="shared" si="1218"/>
        <v>0</v>
      </c>
      <c r="V292" s="66">
        <f t="shared" si="1219"/>
        <v>19459.95</v>
      </c>
      <c r="W292" s="68">
        <f t="shared" si="1220"/>
        <v>51249.099999999991</v>
      </c>
      <c r="X292" s="69">
        <f t="shared" ref="X292:Y292" si="1289">IF(O292&gt;0,O292/K292,0)</f>
        <v>0</v>
      </c>
      <c r="Y292" s="69">
        <f t="shared" si="1289"/>
        <v>0.47542709266984301</v>
      </c>
      <c r="Z292" s="69">
        <f t="shared" si="5"/>
        <v>0.54392136621310161</v>
      </c>
      <c r="AA292" s="70"/>
      <c r="AB292" s="70"/>
      <c r="AC292" s="70"/>
      <c r="AD292" s="70"/>
      <c r="AE292" s="95">
        <v>3060.4</v>
      </c>
      <c r="AF292" s="71"/>
      <c r="AG292" s="71"/>
      <c r="AH292" s="95">
        <v>3256.6</v>
      </c>
      <c r="AI292" s="62"/>
      <c r="AJ292" s="70"/>
      <c r="AK292" s="70">
        <f>2209.6+4516</f>
        <v>6725.6</v>
      </c>
      <c r="AL292" s="62">
        <v>9540.2999999999993</v>
      </c>
      <c r="AM292" s="70"/>
      <c r="AN292" s="62">
        <v>3256.2</v>
      </c>
      <c r="AO292" s="70">
        <f>4680+10280</f>
        <v>14960</v>
      </c>
      <c r="AP292" s="70"/>
      <c r="AQ292" s="62">
        <v>1338</v>
      </c>
      <c r="AR292" s="70">
        <f>17223.2+19396.4</f>
        <v>36619.600000000006</v>
      </c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>
        <f t="shared" si="1235"/>
        <v>0</v>
      </c>
      <c r="BO292" s="65">
        <f t="shared" si="1236"/>
        <v>61119.900000000009</v>
      </c>
      <c r="BP292" s="70">
        <f t="shared" si="1237"/>
        <v>61119.900000000009</v>
      </c>
      <c r="BQ292" s="70">
        <f t="shared" si="1238"/>
        <v>0</v>
      </c>
      <c r="BR292" s="70">
        <f t="shared" si="1239"/>
        <v>51249.099999999991</v>
      </c>
      <c r="BS292" s="70">
        <f t="shared" si="1240"/>
        <v>51249.099999999991</v>
      </c>
      <c r="BT292" s="70">
        <f t="shared" si="1241"/>
        <v>19459.95</v>
      </c>
      <c r="BU292" s="70">
        <f t="shared" si="1242"/>
        <v>61119.900000000009</v>
      </c>
      <c r="BV292" s="70">
        <f t="shared" si="1243"/>
        <v>51249.099999999991</v>
      </c>
      <c r="BW292" s="70">
        <f t="shared" si="1244"/>
        <v>80579.850000000006</v>
      </c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>
      <c r="A293" s="107"/>
      <c r="B293" s="105" t="s">
        <v>632</v>
      </c>
      <c r="C293" s="57" t="s">
        <v>599</v>
      </c>
      <c r="D293" s="58" t="s">
        <v>633</v>
      </c>
      <c r="E293" s="59"/>
      <c r="F293" s="60"/>
      <c r="G293" s="60">
        <f t="shared" si="1215"/>
        <v>0</v>
      </c>
      <c r="H293" s="60"/>
      <c r="I293" s="61">
        <f t="shared" si="578"/>
        <v>0</v>
      </c>
      <c r="J293" s="61">
        <f t="shared" si="579"/>
        <v>0</v>
      </c>
      <c r="K293" s="63"/>
      <c r="L293" s="70">
        <v>78623.75</v>
      </c>
      <c r="M293" s="70"/>
      <c r="N293" s="70"/>
      <c r="O293" s="66">
        <f t="shared" ref="O293:Q293" si="1290">AA293+AD293+AG293+AJ293+AM293+AP293+AS293+AV293+AY293+BB293+BE293+BH293</f>
        <v>0</v>
      </c>
      <c r="P293" s="66">
        <f t="shared" si="1290"/>
        <v>12268.66</v>
      </c>
      <c r="Q293" s="66">
        <f t="shared" si="1290"/>
        <v>0</v>
      </c>
      <c r="R293" s="67">
        <f t="shared" ref="R293:T293" si="1291">IF(BK293=0,SUM(AA293+AD293+AG293+AJ293+AM293+AP293+AS293+AV293+AY293+BB293+BE293+BH293),BK293)</f>
        <v>0</v>
      </c>
      <c r="S293" s="67">
        <f t="shared" si="1291"/>
        <v>12268.66</v>
      </c>
      <c r="T293" s="67">
        <f t="shared" si="1291"/>
        <v>0</v>
      </c>
      <c r="U293" s="66">
        <f t="shared" si="1218"/>
        <v>0</v>
      </c>
      <c r="V293" s="66">
        <f t="shared" si="1219"/>
        <v>66355.09</v>
      </c>
      <c r="W293" s="66">
        <f t="shared" si="1220"/>
        <v>0</v>
      </c>
      <c r="X293" s="69">
        <f t="shared" ref="X293:Y293" si="1292">IF(O293&gt;0,O293/K293,0)</f>
        <v>0</v>
      </c>
      <c r="Y293" s="69">
        <f t="shared" si="1292"/>
        <v>0.15604267158460389</v>
      </c>
      <c r="Z293" s="69">
        <f t="shared" si="5"/>
        <v>0</v>
      </c>
      <c r="AA293" s="70"/>
      <c r="AB293" s="70"/>
      <c r="AC293" s="70"/>
      <c r="AD293" s="70"/>
      <c r="AE293" s="95">
        <v>5846.66</v>
      </c>
      <c r="AF293" s="71"/>
      <c r="AG293" s="71"/>
      <c r="AH293" s="62">
        <v>1710</v>
      </c>
      <c r="AI293" s="62"/>
      <c r="AJ293" s="70"/>
      <c r="AK293" s="70">
        <f>867+2263</f>
        <v>3130</v>
      </c>
      <c r="AL293" s="70"/>
      <c r="AM293" s="70"/>
      <c r="AN293" s="62">
        <v>426</v>
      </c>
      <c r="AO293" s="70"/>
      <c r="AP293" s="70"/>
      <c r="AQ293" s="62">
        <v>1156</v>
      </c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>
        <f t="shared" si="1235"/>
        <v>0</v>
      </c>
      <c r="BO293" s="65">
        <f t="shared" si="1236"/>
        <v>0</v>
      </c>
      <c r="BP293" s="70">
        <f t="shared" si="1237"/>
        <v>0</v>
      </c>
      <c r="BQ293" s="70">
        <f t="shared" si="1238"/>
        <v>0</v>
      </c>
      <c r="BR293" s="70">
        <f t="shared" si="1239"/>
        <v>0</v>
      </c>
      <c r="BS293" s="70">
        <f t="shared" si="1240"/>
        <v>0</v>
      </c>
      <c r="BT293" s="70">
        <f t="shared" si="1241"/>
        <v>66355.09</v>
      </c>
      <c r="BU293" s="70">
        <f t="shared" si="1242"/>
        <v>0</v>
      </c>
      <c r="BV293" s="70">
        <f t="shared" si="1243"/>
        <v>0</v>
      </c>
      <c r="BW293" s="70">
        <f t="shared" si="1244"/>
        <v>66355.09</v>
      </c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>
      <c r="A294" s="244"/>
      <c r="B294" s="143"/>
      <c r="C294" s="144"/>
      <c r="D294" s="145" t="s">
        <v>634</v>
      </c>
      <c r="E294" s="146">
        <f t="shared" ref="E294:H294" si="1293">E295+E301+E307</f>
        <v>69432.98000000001</v>
      </c>
      <c r="F294" s="147">
        <f t="shared" si="1293"/>
        <v>0</v>
      </c>
      <c r="G294" s="147">
        <f t="shared" si="1293"/>
        <v>69432.98000000001</v>
      </c>
      <c r="H294" s="147">
        <f t="shared" si="1293"/>
        <v>0</v>
      </c>
      <c r="I294" s="217">
        <f t="shared" si="578"/>
        <v>0</v>
      </c>
      <c r="J294" s="217">
        <f t="shared" si="579"/>
        <v>0</v>
      </c>
      <c r="K294" s="147">
        <f t="shared" ref="K294:BW294" si="1294">K295+K301+K307</f>
        <v>0</v>
      </c>
      <c r="L294" s="147">
        <f t="shared" si="1294"/>
        <v>0</v>
      </c>
      <c r="M294" s="149">
        <f t="shared" si="1294"/>
        <v>0</v>
      </c>
      <c r="N294" s="147">
        <f t="shared" si="1294"/>
        <v>0</v>
      </c>
      <c r="O294" s="147">
        <f t="shared" si="1294"/>
        <v>0</v>
      </c>
      <c r="P294" s="147">
        <f t="shared" si="1294"/>
        <v>0</v>
      </c>
      <c r="Q294" s="147">
        <f t="shared" si="1294"/>
        <v>0</v>
      </c>
      <c r="R294" s="147">
        <f t="shared" si="1294"/>
        <v>0</v>
      </c>
      <c r="S294" s="147">
        <f t="shared" si="1294"/>
        <v>0</v>
      </c>
      <c r="T294" s="147">
        <f t="shared" si="1294"/>
        <v>0</v>
      </c>
      <c r="U294" s="147">
        <f t="shared" si="1294"/>
        <v>0</v>
      </c>
      <c r="V294" s="147">
        <f t="shared" si="1294"/>
        <v>0</v>
      </c>
      <c r="W294" s="147">
        <f t="shared" si="1294"/>
        <v>0</v>
      </c>
      <c r="X294" s="147">
        <f t="shared" si="1294"/>
        <v>0</v>
      </c>
      <c r="Y294" s="147">
        <f t="shared" si="1294"/>
        <v>0</v>
      </c>
      <c r="Z294" s="147">
        <f t="shared" si="1294"/>
        <v>0</v>
      </c>
      <c r="AA294" s="147">
        <f t="shared" si="1294"/>
        <v>0</v>
      </c>
      <c r="AB294" s="147">
        <f t="shared" si="1294"/>
        <v>0</v>
      </c>
      <c r="AC294" s="147">
        <f t="shared" si="1294"/>
        <v>0</v>
      </c>
      <c r="AD294" s="147">
        <f t="shared" si="1294"/>
        <v>0</v>
      </c>
      <c r="AE294" s="147">
        <f t="shared" si="1294"/>
        <v>0</v>
      </c>
      <c r="AF294" s="147">
        <f t="shared" si="1294"/>
        <v>0</v>
      </c>
      <c r="AG294" s="147">
        <f t="shared" si="1294"/>
        <v>0</v>
      </c>
      <c r="AH294" s="147">
        <f t="shared" si="1294"/>
        <v>0</v>
      </c>
      <c r="AI294" s="147">
        <f t="shared" si="1294"/>
        <v>0</v>
      </c>
      <c r="AJ294" s="147">
        <f t="shared" si="1294"/>
        <v>0</v>
      </c>
      <c r="AK294" s="147">
        <f t="shared" si="1294"/>
        <v>0</v>
      </c>
      <c r="AL294" s="147">
        <f t="shared" si="1294"/>
        <v>0</v>
      </c>
      <c r="AM294" s="147">
        <f t="shared" si="1294"/>
        <v>0</v>
      </c>
      <c r="AN294" s="147">
        <f t="shared" si="1294"/>
        <v>0</v>
      </c>
      <c r="AO294" s="147">
        <f t="shared" si="1294"/>
        <v>0</v>
      </c>
      <c r="AP294" s="147">
        <f t="shared" si="1294"/>
        <v>0</v>
      </c>
      <c r="AQ294" s="147">
        <f t="shared" si="1294"/>
        <v>0</v>
      </c>
      <c r="AR294" s="147">
        <f t="shared" si="1294"/>
        <v>0</v>
      </c>
      <c r="AS294" s="147">
        <f t="shared" si="1294"/>
        <v>0</v>
      </c>
      <c r="AT294" s="147">
        <f t="shared" si="1294"/>
        <v>0</v>
      </c>
      <c r="AU294" s="147">
        <f t="shared" si="1294"/>
        <v>0</v>
      </c>
      <c r="AV294" s="147">
        <f t="shared" si="1294"/>
        <v>0</v>
      </c>
      <c r="AW294" s="147">
        <f t="shared" si="1294"/>
        <v>0</v>
      </c>
      <c r="AX294" s="147">
        <f t="shared" si="1294"/>
        <v>0</v>
      </c>
      <c r="AY294" s="147">
        <f t="shared" si="1294"/>
        <v>0</v>
      </c>
      <c r="AZ294" s="147">
        <f t="shared" si="1294"/>
        <v>0</v>
      </c>
      <c r="BA294" s="147">
        <f t="shared" si="1294"/>
        <v>0</v>
      </c>
      <c r="BB294" s="147">
        <f t="shared" si="1294"/>
        <v>0</v>
      </c>
      <c r="BC294" s="147">
        <f t="shared" si="1294"/>
        <v>0</v>
      </c>
      <c r="BD294" s="147">
        <f t="shared" si="1294"/>
        <v>0</v>
      </c>
      <c r="BE294" s="147">
        <f t="shared" si="1294"/>
        <v>0</v>
      </c>
      <c r="BF294" s="147">
        <f t="shared" si="1294"/>
        <v>0</v>
      </c>
      <c r="BG294" s="147">
        <f t="shared" si="1294"/>
        <v>0</v>
      </c>
      <c r="BH294" s="147">
        <f t="shared" si="1294"/>
        <v>0</v>
      </c>
      <c r="BI294" s="147">
        <f t="shared" si="1294"/>
        <v>0</v>
      </c>
      <c r="BJ294" s="147">
        <f t="shared" si="1294"/>
        <v>0</v>
      </c>
      <c r="BK294" s="147">
        <f t="shared" si="1294"/>
        <v>0</v>
      </c>
      <c r="BL294" s="147">
        <f t="shared" si="1294"/>
        <v>0</v>
      </c>
      <c r="BM294" s="147">
        <f t="shared" si="1294"/>
        <v>0</v>
      </c>
      <c r="BN294" s="147">
        <f t="shared" si="1294"/>
        <v>0</v>
      </c>
      <c r="BO294" s="147">
        <f t="shared" si="1294"/>
        <v>0</v>
      </c>
      <c r="BP294" s="147">
        <f t="shared" si="1294"/>
        <v>0</v>
      </c>
      <c r="BQ294" s="147">
        <f t="shared" si="1294"/>
        <v>0</v>
      </c>
      <c r="BR294" s="147">
        <f t="shared" si="1294"/>
        <v>0</v>
      </c>
      <c r="BS294" s="147">
        <f t="shared" si="1294"/>
        <v>0</v>
      </c>
      <c r="BT294" s="147">
        <f t="shared" si="1294"/>
        <v>0</v>
      </c>
      <c r="BU294" s="147">
        <f t="shared" si="1294"/>
        <v>0</v>
      </c>
      <c r="BV294" s="147">
        <f t="shared" si="1294"/>
        <v>0</v>
      </c>
      <c r="BW294" s="147">
        <f t="shared" si="1294"/>
        <v>0</v>
      </c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>
      <c r="A295" s="245"/>
      <c r="B295" s="246"/>
      <c r="C295" s="247"/>
      <c r="D295" s="248" t="s">
        <v>635</v>
      </c>
      <c r="E295" s="249">
        <f t="shared" ref="E295:H295" si="1295">SUM(E296:E300)</f>
        <v>23144.32</v>
      </c>
      <c r="F295" s="250">
        <f t="shared" si="1295"/>
        <v>0</v>
      </c>
      <c r="G295" s="250">
        <f t="shared" si="1295"/>
        <v>23144.32</v>
      </c>
      <c r="H295" s="250">
        <f t="shared" si="1295"/>
        <v>0</v>
      </c>
      <c r="I295" s="251">
        <f t="shared" si="578"/>
        <v>0</v>
      </c>
      <c r="J295" s="251">
        <f t="shared" si="579"/>
        <v>0</v>
      </c>
      <c r="K295" s="250">
        <f t="shared" ref="K295:BW295" si="1296">SUM(K296:K300)</f>
        <v>0</v>
      </c>
      <c r="L295" s="250">
        <f t="shared" si="1296"/>
        <v>0</v>
      </c>
      <c r="M295" s="252">
        <f t="shared" si="1296"/>
        <v>0</v>
      </c>
      <c r="N295" s="250">
        <f t="shared" si="1296"/>
        <v>0</v>
      </c>
      <c r="O295" s="250">
        <f t="shared" si="1296"/>
        <v>0</v>
      </c>
      <c r="P295" s="250">
        <f t="shared" si="1296"/>
        <v>0</v>
      </c>
      <c r="Q295" s="250">
        <f t="shared" si="1296"/>
        <v>0</v>
      </c>
      <c r="R295" s="250">
        <f t="shared" si="1296"/>
        <v>0</v>
      </c>
      <c r="S295" s="250">
        <f t="shared" si="1296"/>
        <v>0</v>
      </c>
      <c r="T295" s="250">
        <f t="shared" si="1296"/>
        <v>0</v>
      </c>
      <c r="U295" s="250">
        <f t="shared" si="1296"/>
        <v>0</v>
      </c>
      <c r="V295" s="250">
        <f t="shared" si="1296"/>
        <v>0</v>
      </c>
      <c r="W295" s="250">
        <f t="shared" si="1296"/>
        <v>0</v>
      </c>
      <c r="X295" s="250">
        <f t="shared" si="1296"/>
        <v>0</v>
      </c>
      <c r="Y295" s="250">
        <f t="shared" si="1296"/>
        <v>0</v>
      </c>
      <c r="Z295" s="250">
        <f t="shared" si="1296"/>
        <v>0</v>
      </c>
      <c r="AA295" s="250">
        <f t="shared" si="1296"/>
        <v>0</v>
      </c>
      <c r="AB295" s="250">
        <f t="shared" si="1296"/>
        <v>0</v>
      </c>
      <c r="AC295" s="250">
        <f t="shared" si="1296"/>
        <v>0</v>
      </c>
      <c r="AD295" s="250">
        <f t="shared" si="1296"/>
        <v>0</v>
      </c>
      <c r="AE295" s="250">
        <f t="shared" si="1296"/>
        <v>0</v>
      </c>
      <c r="AF295" s="250">
        <f t="shared" si="1296"/>
        <v>0</v>
      </c>
      <c r="AG295" s="250">
        <f t="shared" si="1296"/>
        <v>0</v>
      </c>
      <c r="AH295" s="250">
        <f t="shared" si="1296"/>
        <v>0</v>
      </c>
      <c r="AI295" s="250">
        <f t="shared" si="1296"/>
        <v>0</v>
      </c>
      <c r="AJ295" s="250">
        <f t="shared" si="1296"/>
        <v>0</v>
      </c>
      <c r="AK295" s="250">
        <f t="shared" si="1296"/>
        <v>0</v>
      </c>
      <c r="AL295" s="250">
        <f t="shared" si="1296"/>
        <v>0</v>
      </c>
      <c r="AM295" s="250">
        <f t="shared" si="1296"/>
        <v>0</v>
      </c>
      <c r="AN295" s="250">
        <f t="shared" si="1296"/>
        <v>0</v>
      </c>
      <c r="AO295" s="250">
        <f t="shared" si="1296"/>
        <v>0</v>
      </c>
      <c r="AP295" s="250">
        <f t="shared" si="1296"/>
        <v>0</v>
      </c>
      <c r="AQ295" s="250">
        <f t="shared" si="1296"/>
        <v>0</v>
      </c>
      <c r="AR295" s="250">
        <f t="shared" si="1296"/>
        <v>0</v>
      </c>
      <c r="AS295" s="250">
        <f t="shared" si="1296"/>
        <v>0</v>
      </c>
      <c r="AT295" s="250">
        <f t="shared" si="1296"/>
        <v>0</v>
      </c>
      <c r="AU295" s="250">
        <f t="shared" si="1296"/>
        <v>0</v>
      </c>
      <c r="AV295" s="250">
        <f t="shared" si="1296"/>
        <v>0</v>
      </c>
      <c r="AW295" s="250">
        <f t="shared" si="1296"/>
        <v>0</v>
      </c>
      <c r="AX295" s="250">
        <f t="shared" si="1296"/>
        <v>0</v>
      </c>
      <c r="AY295" s="250">
        <f t="shared" si="1296"/>
        <v>0</v>
      </c>
      <c r="AZ295" s="250">
        <f t="shared" si="1296"/>
        <v>0</v>
      </c>
      <c r="BA295" s="250">
        <f t="shared" si="1296"/>
        <v>0</v>
      </c>
      <c r="BB295" s="250">
        <f t="shared" si="1296"/>
        <v>0</v>
      </c>
      <c r="BC295" s="250">
        <f t="shared" si="1296"/>
        <v>0</v>
      </c>
      <c r="BD295" s="250">
        <f t="shared" si="1296"/>
        <v>0</v>
      </c>
      <c r="BE295" s="250">
        <f t="shared" si="1296"/>
        <v>0</v>
      </c>
      <c r="BF295" s="250">
        <f t="shared" si="1296"/>
        <v>0</v>
      </c>
      <c r="BG295" s="250">
        <f t="shared" si="1296"/>
        <v>0</v>
      </c>
      <c r="BH295" s="250">
        <f t="shared" si="1296"/>
        <v>0</v>
      </c>
      <c r="BI295" s="250">
        <f t="shared" si="1296"/>
        <v>0</v>
      </c>
      <c r="BJ295" s="250">
        <f t="shared" si="1296"/>
        <v>0</v>
      </c>
      <c r="BK295" s="250">
        <f t="shared" si="1296"/>
        <v>0</v>
      </c>
      <c r="BL295" s="250">
        <f t="shared" si="1296"/>
        <v>0</v>
      </c>
      <c r="BM295" s="250">
        <f t="shared" si="1296"/>
        <v>0</v>
      </c>
      <c r="BN295" s="250">
        <f t="shared" si="1296"/>
        <v>0</v>
      </c>
      <c r="BO295" s="250">
        <f t="shared" si="1296"/>
        <v>0</v>
      </c>
      <c r="BP295" s="250">
        <f t="shared" si="1296"/>
        <v>0</v>
      </c>
      <c r="BQ295" s="250">
        <f t="shared" si="1296"/>
        <v>0</v>
      </c>
      <c r="BR295" s="250">
        <f t="shared" si="1296"/>
        <v>0</v>
      </c>
      <c r="BS295" s="250">
        <f t="shared" si="1296"/>
        <v>0</v>
      </c>
      <c r="BT295" s="250">
        <f t="shared" si="1296"/>
        <v>0</v>
      </c>
      <c r="BU295" s="250">
        <f t="shared" si="1296"/>
        <v>0</v>
      </c>
      <c r="BV295" s="250">
        <f t="shared" si="1296"/>
        <v>0</v>
      </c>
      <c r="BW295" s="250">
        <f t="shared" si="1296"/>
        <v>0</v>
      </c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>
      <c r="A296" s="72"/>
      <c r="B296" s="73"/>
      <c r="C296" s="57" t="s">
        <v>117</v>
      </c>
      <c r="D296" s="58" t="s">
        <v>118</v>
      </c>
      <c r="E296" s="59">
        <v>2000</v>
      </c>
      <c r="F296" s="60">
        <v>0</v>
      </c>
      <c r="G296" s="60">
        <f t="shared" ref="G296:G300" si="1297">E296-F296</f>
        <v>2000</v>
      </c>
      <c r="H296" s="60"/>
      <c r="I296" s="61">
        <f t="shared" si="578"/>
        <v>0</v>
      </c>
      <c r="J296" s="61">
        <f t="shared" si="579"/>
        <v>0</v>
      </c>
      <c r="K296" s="187"/>
      <c r="L296" s="63"/>
      <c r="M296" s="70"/>
      <c r="N296" s="63"/>
      <c r="O296" s="66">
        <f t="shared" ref="O296:Q296" si="1298">AA296+AD296+AG296+AJ296+AM296+AP296+AS296+AV296+AY296+BB296+BE296+BH296</f>
        <v>0</v>
      </c>
      <c r="P296" s="66">
        <f t="shared" si="1298"/>
        <v>0</v>
      </c>
      <c r="Q296" s="66">
        <f t="shared" si="1298"/>
        <v>0</v>
      </c>
      <c r="R296" s="67">
        <f t="shared" ref="R296:T296" si="1299">IF(BK296=0,SUM(AA296+AD296+AG296+AJ296+AM296+AP296+AS296+AV296+AY296+BB296+BE296+BH296),BK296)</f>
        <v>0</v>
      </c>
      <c r="S296" s="67">
        <f t="shared" si="1299"/>
        <v>0</v>
      </c>
      <c r="T296" s="67">
        <f t="shared" si="1299"/>
        <v>0</v>
      </c>
      <c r="U296" s="66">
        <f t="shared" ref="U296:U300" si="1300">K296-O296</f>
        <v>0</v>
      </c>
      <c r="V296" s="66">
        <f t="shared" ref="V296:V300" si="1301">L296-P296-M296</f>
        <v>0</v>
      </c>
      <c r="W296" s="66">
        <f t="shared" ref="W296:W300" si="1302">N296-Q296</f>
        <v>0</v>
      </c>
      <c r="X296" s="69">
        <f t="shared" ref="X296:Y296" si="1303">IF(O296&gt;0,O296/K296,0)</f>
        <v>0</v>
      </c>
      <c r="Y296" s="69">
        <f t="shared" si="1303"/>
        <v>0</v>
      </c>
      <c r="Z296" s="69">
        <f t="shared" ref="Z296:Z300" si="1304">IF(Q296&gt;0,Q296/N296,0)</f>
        <v>0</v>
      </c>
      <c r="AA296" s="70"/>
      <c r="AB296" s="70"/>
      <c r="AC296" s="70"/>
      <c r="AD296" s="70"/>
      <c r="AE296" s="71"/>
      <c r="AF296" s="71"/>
      <c r="AG296" s="71"/>
      <c r="AH296" s="71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>
        <f t="shared" ref="BN296" si="1305">IF(O296-BK296&gt;0,O296-BK296,0)</f>
        <v>0</v>
      </c>
      <c r="BO296" s="65">
        <f t="shared" ref="BO296" si="1306">IF(Q296-BM296&gt;0,Q296-BM296,0)</f>
        <v>0</v>
      </c>
      <c r="BP296" s="70">
        <f t="shared" ref="BP296" si="1307">IF(BN296+BO296&gt;0,BN296+BO296,0)</f>
        <v>0</v>
      </c>
      <c r="BQ296" s="70">
        <f t="shared" ref="BQ296" si="1308">IF(U296=0,0,U296)</f>
        <v>0</v>
      </c>
      <c r="BR296" s="70">
        <f t="shared" ref="BR296" si="1309">IF(W296=0,0,W296)</f>
        <v>0</v>
      </c>
      <c r="BS296" s="70">
        <f t="shared" ref="BS296" si="1310">IF(BQ296+BR296&gt;0,BQ296+BR296,0)</f>
        <v>0</v>
      </c>
      <c r="BT296" s="70">
        <f t="shared" ref="BT296" si="1311">IF(V296&gt;0,V296,0)</f>
        <v>0</v>
      </c>
      <c r="BU296" s="70">
        <f t="shared" ref="BU296" si="1312">IF(BP296=0,0,BP296)</f>
        <v>0</v>
      </c>
      <c r="BV296" s="70">
        <f t="shared" ref="BV296" si="1313">IF(BS296=0,0,BS296)</f>
        <v>0</v>
      </c>
      <c r="BW296" s="70">
        <f t="shared" ref="BW296" si="1314">IF(BP296+BT296&gt;0,BP296+BT296,0)</f>
        <v>0</v>
      </c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>
      <c r="A297" s="72"/>
      <c r="B297" s="73"/>
      <c r="C297" s="57" t="s">
        <v>134</v>
      </c>
      <c r="D297" s="58" t="s">
        <v>135</v>
      </c>
      <c r="E297" s="59">
        <v>3000</v>
      </c>
      <c r="F297" s="60"/>
      <c r="G297" s="60">
        <f t="shared" si="1297"/>
        <v>3000</v>
      </c>
      <c r="H297" s="60"/>
      <c r="I297" s="61">
        <f t="shared" si="578"/>
        <v>0</v>
      </c>
      <c r="J297" s="61">
        <f t="shared" si="579"/>
        <v>0</v>
      </c>
      <c r="K297" s="70"/>
      <c r="L297" s="63"/>
      <c r="M297" s="70"/>
      <c r="N297" s="63"/>
      <c r="O297" s="66">
        <f t="shared" ref="O297:Q297" si="1315">AA297+AD297+AG297+AJ297+AM297+AP297+AS297+AV297+AY297+BB297+BE297+BH297</f>
        <v>0</v>
      </c>
      <c r="P297" s="66">
        <f t="shared" si="1315"/>
        <v>0</v>
      </c>
      <c r="Q297" s="66">
        <f t="shared" si="1315"/>
        <v>0</v>
      </c>
      <c r="R297" s="67">
        <f t="shared" ref="R297:T297" si="1316">IF(BK297=0,SUM(AA297+AD297+AG297+AJ297+AM297+AP297+AS297+AV297+AY297+BB297+BE297+BH297),BK297)</f>
        <v>0</v>
      </c>
      <c r="S297" s="67">
        <f t="shared" si="1316"/>
        <v>0</v>
      </c>
      <c r="T297" s="67">
        <f t="shared" si="1316"/>
        <v>0</v>
      </c>
      <c r="U297" s="66">
        <f t="shared" si="1300"/>
        <v>0</v>
      </c>
      <c r="V297" s="66">
        <f t="shared" si="1301"/>
        <v>0</v>
      </c>
      <c r="W297" s="66">
        <f t="shared" si="1302"/>
        <v>0</v>
      </c>
      <c r="X297" s="69">
        <f t="shared" ref="X297:Y297" si="1317">IF(O297&gt;0,O297/K297,0)</f>
        <v>0</v>
      </c>
      <c r="Y297" s="69">
        <f t="shared" si="1317"/>
        <v>0</v>
      </c>
      <c r="Z297" s="69">
        <f t="shared" si="1304"/>
        <v>0</v>
      </c>
      <c r="AA297" s="70"/>
      <c r="AB297" s="70"/>
      <c r="AC297" s="70"/>
      <c r="AD297" s="70"/>
      <c r="AE297" s="71"/>
      <c r="AF297" s="71"/>
      <c r="AG297" s="71"/>
      <c r="AH297" s="71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>
        <f t="shared" ref="BN297:BN300" si="1318">IF(O297-BK297&gt;0,O297-BK297,0)</f>
        <v>0</v>
      </c>
      <c r="BO297" s="65">
        <f t="shared" ref="BO297:BO300" si="1319">IF(Q297-BM297&gt;0,Q297-BM297,0)</f>
        <v>0</v>
      </c>
      <c r="BP297" s="70">
        <f t="shared" ref="BP297:BP300" si="1320">IF(BN297+BO297&gt;0,BN297+BO297,0)</f>
        <v>0</v>
      </c>
      <c r="BQ297" s="70">
        <f t="shared" ref="BQ297:BQ300" si="1321">IF(U297=0,0,U297)</f>
        <v>0</v>
      </c>
      <c r="BR297" s="70">
        <f t="shared" ref="BR297:BR300" si="1322">IF(W297=0,0,W297)</f>
        <v>0</v>
      </c>
      <c r="BS297" s="70">
        <f t="shared" ref="BS297:BS300" si="1323">IF(BQ297+BR297&gt;0,BQ297+BR297,0)</f>
        <v>0</v>
      </c>
      <c r="BT297" s="70">
        <f t="shared" ref="BT297:BT300" si="1324">IF(V297&gt;0,V297,0)</f>
        <v>0</v>
      </c>
      <c r="BU297" s="70">
        <f t="shared" ref="BU297:BU300" si="1325">IF(BP297=0,0,BP297)</f>
        <v>0</v>
      </c>
      <c r="BV297" s="70">
        <f t="shared" ref="BV297:BV300" si="1326">IF(BS297=0,0,BS297)</f>
        <v>0</v>
      </c>
      <c r="BW297" s="70">
        <f t="shared" ref="BW297:BW300" si="1327">IF(BP297+BT297&gt;0,BP297+BT297,0)</f>
        <v>0</v>
      </c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>
      <c r="A298" s="72"/>
      <c r="B298" s="73"/>
      <c r="C298" s="57" t="s">
        <v>121</v>
      </c>
      <c r="D298" s="58" t="s">
        <v>122</v>
      </c>
      <c r="E298" s="59">
        <v>6000</v>
      </c>
      <c r="F298" s="60"/>
      <c r="G298" s="60">
        <f t="shared" si="1297"/>
        <v>6000</v>
      </c>
      <c r="H298" s="60"/>
      <c r="I298" s="61">
        <f t="shared" si="578"/>
        <v>0</v>
      </c>
      <c r="J298" s="61">
        <f t="shared" si="579"/>
        <v>0</v>
      </c>
      <c r="K298" s="70"/>
      <c r="L298" s="63"/>
      <c r="M298" s="70"/>
      <c r="N298" s="63"/>
      <c r="O298" s="66">
        <f t="shared" ref="O298:Q298" si="1328">AA298+AD298+AG298+AJ298+AM298+AP298+AS298+AV298+AY298+BB298+BE298+BH298</f>
        <v>0</v>
      </c>
      <c r="P298" s="66">
        <f t="shared" si="1328"/>
        <v>0</v>
      </c>
      <c r="Q298" s="66">
        <f t="shared" si="1328"/>
        <v>0</v>
      </c>
      <c r="R298" s="67">
        <f t="shared" ref="R298:T298" si="1329">IF(BK298=0,SUM(AA298+AD298+AG298+AJ298+AM298+AP298+AS298+AV298+AY298+BB298+BE298+BH298),BK298)</f>
        <v>0</v>
      </c>
      <c r="S298" s="67">
        <f t="shared" si="1329"/>
        <v>0</v>
      </c>
      <c r="T298" s="67">
        <f t="shared" si="1329"/>
        <v>0</v>
      </c>
      <c r="U298" s="66">
        <f t="shared" si="1300"/>
        <v>0</v>
      </c>
      <c r="V298" s="66">
        <f t="shared" si="1301"/>
        <v>0</v>
      </c>
      <c r="W298" s="66">
        <f t="shared" si="1302"/>
        <v>0</v>
      </c>
      <c r="X298" s="69">
        <f t="shared" ref="X298:Y298" si="1330">IF(O298&gt;0,O298/K298,0)</f>
        <v>0</v>
      </c>
      <c r="Y298" s="69">
        <f t="shared" si="1330"/>
        <v>0</v>
      </c>
      <c r="Z298" s="69">
        <f t="shared" si="1304"/>
        <v>0</v>
      </c>
      <c r="AA298" s="70"/>
      <c r="AB298" s="70"/>
      <c r="AC298" s="70"/>
      <c r="AD298" s="70"/>
      <c r="AE298" s="71"/>
      <c r="AF298" s="71"/>
      <c r="AG298" s="71"/>
      <c r="AH298" s="71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>
        <f t="shared" si="1318"/>
        <v>0</v>
      </c>
      <c r="BO298" s="65">
        <f t="shared" si="1319"/>
        <v>0</v>
      </c>
      <c r="BP298" s="70">
        <f t="shared" si="1320"/>
        <v>0</v>
      </c>
      <c r="BQ298" s="70">
        <f t="shared" si="1321"/>
        <v>0</v>
      </c>
      <c r="BR298" s="70">
        <f t="shared" si="1322"/>
        <v>0</v>
      </c>
      <c r="BS298" s="70">
        <f t="shared" si="1323"/>
        <v>0</v>
      </c>
      <c r="BT298" s="70">
        <f t="shared" si="1324"/>
        <v>0</v>
      </c>
      <c r="BU298" s="70">
        <f t="shared" si="1325"/>
        <v>0</v>
      </c>
      <c r="BV298" s="70">
        <f t="shared" si="1326"/>
        <v>0</v>
      </c>
      <c r="BW298" s="70">
        <f t="shared" si="1327"/>
        <v>0</v>
      </c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>
      <c r="A299" s="72"/>
      <c r="B299" s="73"/>
      <c r="C299" s="57" t="s">
        <v>389</v>
      </c>
      <c r="D299" s="112" t="s">
        <v>390</v>
      </c>
      <c r="E299" s="59">
        <v>10000</v>
      </c>
      <c r="F299" s="60"/>
      <c r="G299" s="60">
        <f t="shared" si="1297"/>
        <v>10000</v>
      </c>
      <c r="H299" s="60"/>
      <c r="I299" s="61">
        <f t="shared" si="578"/>
        <v>0</v>
      </c>
      <c r="J299" s="61">
        <f t="shared" si="579"/>
        <v>0</v>
      </c>
      <c r="K299" s="70"/>
      <c r="L299" s="63"/>
      <c r="M299" s="70"/>
      <c r="N299" s="63"/>
      <c r="O299" s="66">
        <f t="shared" ref="O299:Q299" si="1331">AA299+AD299+AG299+AJ299+AM299+AP299+AS299+AV299+AY299+BB299+BE299+BH299</f>
        <v>0</v>
      </c>
      <c r="P299" s="66">
        <f t="shared" si="1331"/>
        <v>0</v>
      </c>
      <c r="Q299" s="66">
        <f t="shared" si="1331"/>
        <v>0</v>
      </c>
      <c r="R299" s="67">
        <f t="shared" ref="R299:T299" si="1332">IF(BK299=0,SUM(AA299+AD299+AG299+AJ299+AM299+AP299+AS299+AV299+AY299+BB299+BE299+BH299),BK299)</f>
        <v>0</v>
      </c>
      <c r="S299" s="67">
        <f t="shared" si="1332"/>
        <v>0</v>
      </c>
      <c r="T299" s="67">
        <f t="shared" si="1332"/>
        <v>0</v>
      </c>
      <c r="U299" s="66">
        <f t="shared" si="1300"/>
        <v>0</v>
      </c>
      <c r="V299" s="66">
        <f t="shared" si="1301"/>
        <v>0</v>
      </c>
      <c r="W299" s="66">
        <f t="shared" si="1302"/>
        <v>0</v>
      </c>
      <c r="X299" s="69">
        <f t="shared" ref="X299:Y299" si="1333">IF(O299&gt;0,O299/K299,0)</f>
        <v>0</v>
      </c>
      <c r="Y299" s="69">
        <f t="shared" si="1333"/>
        <v>0</v>
      </c>
      <c r="Z299" s="69">
        <f t="shared" si="1304"/>
        <v>0</v>
      </c>
      <c r="AA299" s="70"/>
      <c r="AB299" s="70"/>
      <c r="AC299" s="70"/>
      <c r="AD299" s="70"/>
      <c r="AE299" s="71"/>
      <c r="AF299" s="71"/>
      <c r="AG299" s="71"/>
      <c r="AH299" s="71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>
        <f t="shared" si="1318"/>
        <v>0</v>
      </c>
      <c r="BO299" s="65">
        <f t="shared" si="1319"/>
        <v>0</v>
      </c>
      <c r="BP299" s="70">
        <f t="shared" si="1320"/>
        <v>0</v>
      </c>
      <c r="BQ299" s="70">
        <f t="shared" si="1321"/>
        <v>0</v>
      </c>
      <c r="BR299" s="70">
        <f t="shared" si="1322"/>
        <v>0</v>
      </c>
      <c r="BS299" s="70">
        <f t="shared" si="1323"/>
        <v>0</v>
      </c>
      <c r="BT299" s="70">
        <f t="shared" si="1324"/>
        <v>0</v>
      </c>
      <c r="BU299" s="70">
        <f t="shared" si="1325"/>
        <v>0</v>
      </c>
      <c r="BV299" s="70">
        <f t="shared" si="1326"/>
        <v>0</v>
      </c>
      <c r="BW299" s="70">
        <f t="shared" si="1327"/>
        <v>0</v>
      </c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>
      <c r="A300" s="72"/>
      <c r="B300" s="73"/>
      <c r="C300" s="57" t="s">
        <v>391</v>
      </c>
      <c r="D300" s="116" t="s">
        <v>636</v>
      </c>
      <c r="E300" s="117">
        <v>2144.3200000000002</v>
      </c>
      <c r="F300" s="118"/>
      <c r="G300" s="60">
        <f t="shared" si="1297"/>
        <v>2144.3200000000002</v>
      </c>
      <c r="H300" s="60"/>
      <c r="I300" s="61">
        <f t="shared" si="578"/>
        <v>0</v>
      </c>
      <c r="J300" s="61">
        <f t="shared" si="579"/>
        <v>0</v>
      </c>
      <c r="K300" s="70"/>
      <c r="L300" s="63"/>
      <c r="M300" s="70"/>
      <c r="N300" s="63"/>
      <c r="O300" s="66">
        <f t="shared" ref="O300:Q300" si="1334">AA300+AD300+AG300+AJ300+AM300+AP300+AS300+AV300+AY300+BB300+BE300+BH300</f>
        <v>0</v>
      </c>
      <c r="P300" s="66">
        <f t="shared" si="1334"/>
        <v>0</v>
      </c>
      <c r="Q300" s="66">
        <f t="shared" si="1334"/>
        <v>0</v>
      </c>
      <c r="R300" s="67">
        <f t="shared" ref="R300:T300" si="1335">IF(BK300=0,SUM(AA300+AD300+AG300+AJ300+AM300+AP300+AS300+AV300+AY300+BB300+BE300+BH300),BK300)</f>
        <v>0</v>
      </c>
      <c r="S300" s="67">
        <f t="shared" si="1335"/>
        <v>0</v>
      </c>
      <c r="T300" s="67">
        <f t="shared" si="1335"/>
        <v>0</v>
      </c>
      <c r="U300" s="66">
        <f t="shared" si="1300"/>
        <v>0</v>
      </c>
      <c r="V300" s="66">
        <f t="shared" si="1301"/>
        <v>0</v>
      </c>
      <c r="W300" s="66">
        <f t="shared" si="1302"/>
        <v>0</v>
      </c>
      <c r="X300" s="69">
        <f t="shared" ref="X300:Y300" si="1336">IF(O300&gt;0,O300/K300,0)</f>
        <v>0</v>
      </c>
      <c r="Y300" s="69">
        <f t="shared" si="1336"/>
        <v>0</v>
      </c>
      <c r="Z300" s="69">
        <f t="shared" si="1304"/>
        <v>0</v>
      </c>
      <c r="AA300" s="70"/>
      <c r="AB300" s="70"/>
      <c r="AC300" s="70"/>
      <c r="AD300" s="70"/>
      <c r="AE300" s="71"/>
      <c r="AF300" s="71"/>
      <c r="AG300" s="71"/>
      <c r="AH300" s="71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>
        <f t="shared" si="1318"/>
        <v>0</v>
      </c>
      <c r="BO300" s="65">
        <f t="shared" si="1319"/>
        <v>0</v>
      </c>
      <c r="BP300" s="70">
        <f t="shared" si="1320"/>
        <v>0</v>
      </c>
      <c r="BQ300" s="70">
        <f t="shared" si="1321"/>
        <v>0</v>
      </c>
      <c r="BR300" s="70">
        <f t="shared" si="1322"/>
        <v>0</v>
      </c>
      <c r="BS300" s="70">
        <f t="shared" si="1323"/>
        <v>0</v>
      </c>
      <c r="BT300" s="70">
        <f t="shared" si="1324"/>
        <v>0</v>
      </c>
      <c r="BU300" s="70">
        <f t="shared" si="1325"/>
        <v>0</v>
      </c>
      <c r="BV300" s="70">
        <f t="shared" si="1326"/>
        <v>0</v>
      </c>
      <c r="BW300" s="70">
        <f t="shared" si="1327"/>
        <v>0</v>
      </c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>
      <c r="A301" s="245"/>
      <c r="B301" s="246"/>
      <c r="C301" s="247"/>
      <c r="D301" s="248" t="s">
        <v>637</v>
      </c>
      <c r="E301" s="249">
        <f t="shared" ref="E301:H301" si="1337">SUM(E302:E306)</f>
        <v>23144.33</v>
      </c>
      <c r="F301" s="250">
        <f t="shared" si="1337"/>
        <v>0</v>
      </c>
      <c r="G301" s="250">
        <f t="shared" si="1337"/>
        <v>23144.33</v>
      </c>
      <c r="H301" s="250">
        <f t="shared" si="1337"/>
        <v>0</v>
      </c>
      <c r="I301" s="251">
        <f t="shared" si="578"/>
        <v>0</v>
      </c>
      <c r="J301" s="251">
        <f t="shared" si="579"/>
        <v>0</v>
      </c>
      <c r="K301" s="250">
        <f t="shared" ref="K301:BW301" si="1338">SUM(K302:K306)</f>
        <v>0</v>
      </c>
      <c r="L301" s="250">
        <f t="shared" si="1338"/>
        <v>0</v>
      </c>
      <c r="M301" s="252">
        <f t="shared" si="1338"/>
        <v>0</v>
      </c>
      <c r="N301" s="250">
        <f t="shared" si="1338"/>
        <v>0</v>
      </c>
      <c r="O301" s="250">
        <f t="shared" si="1338"/>
        <v>0</v>
      </c>
      <c r="P301" s="250">
        <f t="shared" si="1338"/>
        <v>0</v>
      </c>
      <c r="Q301" s="250">
        <f t="shared" si="1338"/>
        <v>0</v>
      </c>
      <c r="R301" s="250">
        <f t="shared" si="1338"/>
        <v>0</v>
      </c>
      <c r="S301" s="250">
        <f t="shared" si="1338"/>
        <v>0</v>
      </c>
      <c r="T301" s="250">
        <f t="shared" si="1338"/>
        <v>0</v>
      </c>
      <c r="U301" s="250">
        <f t="shared" si="1338"/>
        <v>0</v>
      </c>
      <c r="V301" s="250">
        <f t="shared" si="1338"/>
        <v>0</v>
      </c>
      <c r="W301" s="250">
        <f t="shared" si="1338"/>
        <v>0</v>
      </c>
      <c r="X301" s="250">
        <f t="shared" si="1338"/>
        <v>0</v>
      </c>
      <c r="Y301" s="250">
        <f t="shared" si="1338"/>
        <v>0</v>
      </c>
      <c r="Z301" s="250">
        <f t="shared" si="1338"/>
        <v>0</v>
      </c>
      <c r="AA301" s="250">
        <f t="shared" si="1338"/>
        <v>0</v>
      </c>
      <c r="AB301" s="250">
        <f t="shared" si="1338"/>
        <v>0</v>
      </c>
      <c r="AC301" s="250">
        <f t="shared" si="1338"/>
        <v>0</v>
      </c>
      <c r="AD301" s="250">
        <f t="shared" si="1338"/>
        <v>0</v>
      </c>
      <c r="AE301" s="250">
        <f t="shared" si="1338"/>
        <v>0</v>
      </c>
      <c r="AF301" s="250">
        <f t="shared" si="1338"/>
        <v>0</v>
      </c>
      <c r="AG301" s="250">
        <f t="shared" si="1338"/>
        <v>0</v>
      </c>
      <c r="AH301" s="250">
        <f t="shared" si="1338"/>
        <v>0</v>
      </c>
      <c r="AI301" s="250">
        <f t="shared" si="1338"/>
        <v>0</v>
      </c>
      <c r="AJ301" s="250">
        <f t="shared" si="1338"/>
        <v>0</v>
      </c>
      <c r="AK301" s="250">
        <f t="shared" si="1338"/>
        <v>0</v>
      </c>
      <c r="AL301" s="250">
        <f t="shared" si="1338"/>
        <v>0</v>
      </c>
      <c r="AM301" s="250">
        <f t="shared" si="1338"/>
        <v>0</v>
      </c>
      <c r="AN301" s="250">
        <f t="shared" si="1338"/>
        <v>0</v>
      </c>
      <c r="AO301" s="250">
        <f t="shared" si="1338"/>
        <v>0</v>
      </c>
      <c r="AP301" s="250">
        <f t="shared" si="1338"/>
        <v>0</v>
      </c>
      <c r="AQ301" s="250">
        <f t="shared" si="1338"/>
        <v>0</v>
      </c>
      <c r="AR301" s="250">
        <f t="shared" si="1338"/>
        <v>0</v>
      </c>
      <c r="AS301" s="250">
        <f t="shared" si="1338"/>
        <v>0</v>
      </c>
      <c r="AT301" s="250">
        <f t="shared" si="1338"/>
        <v>0</v>
      </c>
      <c r="AU301" s="250">
        <f t="shared" si="1338"/>
        <v>0</v>
      </c>
      <c r="AV301" s="250">
        <f t="shared" si="1338"/>
        <v>0</v>
      </c>
      <c r="AW301" s="250">
        <f t="shared" si="1338"/>
        <v>0</v>
      </c>
      <c r="AX301" s="250">
        <f t="shared" si="1338"/>
        <v>0</v>
      </c>
      <c r="AY301" s="250">
        <f t="shared" si="1338"/>
        <v>0</v>
      </c>
      <c r="AZ301" s="250">
        <f t="shared" si="1338"/>
        <v>0</v>
      </c>
      <c r="BA301" s="250">
        <f t="shared" si="1338"/>
        <v>0</v>
      </c>
      <c r="BB301" s="250">
        <f t="shared" si="1338"/>
        <v>0</v>
      </c>
      <c r="BC301" s="250">
        <f t="shared" si="1338"/>
        <v>0</v>
      </c>
      <c r="BD301" s="250">
        <f t="shared" si="1338"/>
        <v>0</v>
      </c>
      <c r="BE301" s="250">
        <f t="shared" si="1338"/>
        <v>0</v>
      </c>
      <c r="BF301" s="250">
        <f t="shared" si="1338"/>
        <v>0</v>
      </c>
      <c r="BG301" s="250">
        <f t="shared" si="1338"/>
        <v>0</v>
      </c>
      <c r="BH301" s="250">
        <f t="shared" si="1338"/>
        <v>0</v>
      </c>
      <c r="BI301" s="250">
        <f t="shared" si="1338"/>
        <v>0</v>
      </c>
      <c r="BJ301" s="250">
        <f t="shared" si="1338"/>
        <v>0</v>
      </c>
      <c r="BK301" s="250">
        <f t="shared" si="1338"/>
        <v>0</v>
      </c>
      <c r="BL301" s="250">
        <f t="shared" si="1338"/>
        <v>0</v>
      </c>
      <c r="BM301" s="250">
        <f t="shared" si="1338"/>
        <v>0</v>
      </c>
      <c r="BN301" s="250">
        <f t="shared" si="1338"/>
        <v>0</v>
      </c>
      <c r="BO301" s="250">
        <f t="shared" si="1338"/>
        <v>0</v>
      </c>
      <c r="BP301" s="250">
        <f t="shared" si="1338"/>
        <v>0</v>
      </c>
      <c r="BQ301" s="250">
        <f t="shared" si="1338"/>
        <v>0</v>
      </c>
      <c r="BR301" s="250">
        <f t="shared" si="1338"/>
        <v>0</v>
      </c>
      <c r="BS301" s="250">
        <f t="shared" si="1338"/>
        <v>0</v>
      </c>
      <c r="BT301" s="250">
        <f t="shared" si="1338"/>
        <v>0</v>
      </c>
      <c r="BU301" s="250">
        <f t="shared" si="1338"/>
        <v>0</v>
      </c>
      <c r="BV301" s="250">
        <f t="shared" si="1338"/>
        <v>0</v>
      </c>
      <c r="BW301" s="250">
        <f t="shared" si="1338"/>
        <v>0</v>
      </c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>
      <c r="A302" s="72"/>
      <c r="B302" s="73"/>
      <c r="C302" s="57" t="s">
        <v>117</v>
      </c>
      <c r="D302" s="58" t="s">
        <v>118</v>
      </c>
      <c r="E302" s="59">
        <v>2000</v>
      </c>
      <c r="F302" s="118"/>
      <c r="G302" s="60">
        <f t="shared" ref="G302:G306" si="1339">E302-F302</f>
        <v>2000</v>
      </c>
      <c r="H302" s="60"/>
      <c r="I302" s="61">
        <f t="shared" si="578"/>
        <v>0</v>
      </c>
      <c r="J302" s="61">
        <f t="shared" si="579"/>
        <v>0</v>
      </c>
      <c r="K302" s="70"/>
      <c r="L302" s="63"/>
      <c r="M302" s="70"/>
      <c r="N302" s="63"/>
      <c r="O302" s="66">
        <f t="shared" ref="O302:Q302" si="1340">AA302+AD302+AG302+AJ302+AM302+AP302+AS302+AV302+AY302+BB302+BE302+BH302</f>
        <v>0</v>
      </c>
      <c r="P302" s="66">
        <f t="shared" si="1340"/>
        <v>0</v>
      </c>
      <c r="Q302" s="66">
        <f t="shared" si="1340"/>
        <v>0</v>
      </c>
      <c r="R302" s="67">
        <f t="shared" ref="R302:T302" si="1341">IF(BK302=0,SUM(AA302+AD302+AG302+AJ302+AM302+AP302+AS302+AV302+AY302+BB302+BE302+BH302),BK302)</f>
        <v>0</v>
      </c>
      <c r="S302" s="67">
        <f t="shared" si="1341"/>
        <v>0</v>
      </c>
      <c r="T302" s="67">
        <f t="shared" si="1341"/>
        <v>0</v>
      </c>
      <c r="U302" s="66">
        <f t="shared" ref="U302:U306" si="1342">K302-O302</f>
        <v>0</v>
      </c>
      <c r="V302" s="66">
        <f t="shared" ref="V302:V306" si="1343">L302-P302-M302</f>
        <v>0</v>
      </c>
      <c r="W302" s="66">
        <f t="shared" ref="W302:W306" si="1344">N302-Q302</f>
        <v>0</v>
      </c>
      <c r="X302" s="69">
        <f t="shared" ref="X302:Y302" si="1345">IF(O302&gt;0,O302/K302,0)</f>
        <v>0</v>
      </c>
      <c r="Y302" s="69">
        <f t="shared" si="1345"/>
        <v>0</v>
      </c>
      <c r="Z302" s="69">
        <f t="shared" ref="Z302:Z306" si="1346">IF(Q302&gt;0,Q302/N302,0)</f>
        <v>0</v>
      </c>
      <c r="AA302" s="70"/>
      <c r="AB302" s="70"/>
      <c r="AC302" s="70"/>
      <c r="AD302" s="70"/>
      <c r="AE302" s="71"/>
      <c r="AF302" s="71"/>
      <c r="AG302" s="71"/>
      <c r="AH302" s="71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>
        <f t="shared" ref="BN302:BN306" si="1347">IF(O302-BK302&gt;0,O302-BK302,0)</f>
        <v>0</v>
      </c>
      <c r="BO302" s="65">
        <f t="shared" ref="BO302:BO306" si="1348">IF(Q302-BM302&gt;0,Q302-BM302,0)</f>
        <v>0</v>
      </c>
      <c r="BP302" s="70">
        <f t="shared" ref="BP302:BP306" si="1349">IF(BN302+BO302&gt;0,BN302+BO302,0)</f>
        <v>0</v>
      </c>
      <c r="BQ302" s="70">
        <f t="shared" ref="BQ302:BQ306" si="1350">IF(U302=0,0,U302)</f>
        <v>0</v>
      </c>
      <c r="BR302" s="70">
        <f t="shared" ref="BR302:BR306" si="1351">IF(W302=0,0,W302)</f>
        <v>0</v>
      </c>
      <c r="BS302" s="70">
        <f t="shared" ref="BS302:BS306" si="1352">IF(BQ302+BR302&gt;0,BQ302+BR302,0)</f>
        <v>0</v>
      </c>
      <c r="BT302" s="70">
        <f t="shared" ref="BT302:BT306" si="1353">IF(V302&gt;0,V302,0)</f>
        <v>0</v>
      </c>
      <c r="BU302" s="70">
        <f t="shared" ref="BU302:BU306" si="1354">IF(BP302=0,0,BP302)</f>
        <v>0</v>
      </c>
      <c r="BV302" s="70">
        <f t="shared" ref="BV302:BV306" si="1355">IF(BS302=0,0,BS302)</f>
        <v>0</v>
      </c>
      <c r="BW302" s="70">
        <f t="shared" ref="BW302:BW306" si="1356">IF(BP302+BT302&gt;0,BP302+BT302,0)</f>
        <v>0</v>
      </c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>
      <c r="A303" s="72"/>
      <c r="B303" s="73"/>
      <c r="C303" s="57" t="s">
        <v>134</v>
      </c>
      <c r="D303" s="58" t="s">
        <v>135</v>
      </c>
      <c r="E303" s="59">
        <v>3000</v>
      </c>
      <c r="F303" s="118"/>
      <c r="G303" s="60">
        <f t="shared" si="1339"/>
        <v>3000</v>
      </c>
      <c r="H303" s="60"/>
      <c r="I303" s="61">
        <f t="shared" si="578"/>
        <v>0</v>
      </c>
      <c r="J303" s="61">
        <f t="shared" si="579"/>
        <v>0</v>
      </c>
      <c r="K303" s="70"/>
      <c r="L303" s="63"/>
      <c r="M303" s="70"/>
      <c r="N303" s="63"/>
      <c r="O303" s="66">
        <f t="shared" ref="O303:Q303" si="1357">AA303+AD303+AG303+AJ303+AM303+AP303+AS303+AV303+AY303+BB303+BE303+BH303</f>
        <v>0</v>
      </c>
      <c r="P303" s="66">
        <f t="shared" si="1357"/>
        <v>0</v>
      </c>
      <c r="Q303" s="66">
        <f t="shared" si="1357"/>
        <v>0</v>
      </c>
      <c r="R303" s="67">
        <f t="shared" ref="R303:T303" si="1358">IF(BK303=0,SUM(AA303+AD303+AG303+AJ303+AM303+AP303+AS303+AV303+AY303+BB303+BE303+BH303),BK303)</f>
        <v>0</v>
      </c>
      <c r="S303" s="67">
        <f t="shared" si="1358"/>
        <v>0</v>
      </c>
      <c r="T303" s="67">
        <f t="shared" si="1358"/>
        <v>0</v>
      </c>
      <c r="U303" s="66">
        <f t="shared" si="1342"/>
        <v>0</v>
      </c>
      <c r="V303" s="66">
        <f t="shared" si="1343"/>
        <v>0</v>
      </c>
      <c r="W303" s="66">
        <f t="shared" si="1344"/>
        <v>0</v>
      </c>
      <c r="X303" s="69">
        <f t="shared" ref="X303:Y303" si="1359">IF(O303&gt;0,O303/K303,0)</f>
        <v>0</v>
      </c>
      <c r="Y303" s="69">
        <f t="shared" si="1359"/>
        <v>0</v>
      </c>
      <c r="Z303" s="69">
        <f t="shared" si="1346"/>
        <v>0</v>
      </c>
      <c r="AA303" s="70"/>
      <c r="AB303" s="70"/>
      <c r="AC303" s="70"/>
      <c r="AD303" s="70"/>
      <c r="AE303" s="71"/>
      <c r="AF303" s="71"/>
      <c r="AG303" s="71"/>
      <c r="AH303" s="71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>
        <f t="shared" si="1347"/>
        <v>0</v>
      </c>
      <c r="BO303" s="65">
        <f t="shared" si="1348"/>
        <v>0</v>
      </c>
      <c r="BP303" s="70">
        <f t="shared" si="1349"/>
        <v>0</v>
      </c>
      <c r="BQ303" s="70">
        <f t="shared" si="1350"/>
        <v>0</v>
      </c>
      <c r="BR303" s="70">
        <f t="shared" si="1351"/>
        <v>0</v>
      </c>
      <c r="BS303" s="70">
        <f t="shared" si="1352"/>
        <v>0</v>
      </c>
      <c r="BT303" s="70">
        <f t="shared" si="1353"/>
        <v>0</v>
      </c>
      <c r="BU303" s="70">
        <f t="shared" si="1354"/>
        <v>0</v>
      </c>
      <c r="BV303" s="70">
        <f t="shared" si="1355"/>
        <v>0</v>
      </c>
      <c r="BW303" s="70">
        <f t="shared" si="1356"/>
        <v>0</v>
      </c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>
      <c r="A304" s="72"/>
      <c r="B304" s="73"/>
      <c r="C304" s="57" t="s">
        <v>121</v>
      </c>
      <c r="D304" s="58" t="s">
        <v>122</v>
      </c>
      <c r="E304" s="59">
        <v>6000</v>
      </c>
      <c r="F304" s="118"/>
      <c r="G304" s="60">
        <f t="shared" si="1339"/>
        <v>6000</v>
      </c>
      <c r="H304" s="60"/>
      <c r="I304" s="61">
        <f t="shared" si="578"/>
        <v>0</v>
      </c>
      <c r="J304" s="61">
        <f t="shared" si="579"/>
        <v>0</v>
      </c>
      <c r="K304" s="70"/>
      <c r="L304" s="63"/>
      <c r="M304" s="70"/>
      <c r="N304" s="63"/>
      <c r="O304" s="66">
        <f t="shared" ref="O304:Q304" si="1360">AA304+AD304+AG304+AJ304+AM304+AP304+AS304+AV304+AY304+BB304+BE304+BH304</f>
        <v>0</v>
      </c>
      <c r="P304" s="66">
        <f t="shared" si="1360"/>
        <v>0</v>
      </c>
      <c r="Q304" s="66">
        <f t="shared" si="1360"/>
        <v>0</v>
      </c>
      <c r="R304" s="67">
        <f t="shared" ref="R304:T304" si="1361">IF(BK304=0,SUM(AA304+AD304+AG304+AJ304+AM304+AP304+AS304+AV304+AY304+BB304+BE304+BH304),BK304)</f>
        <v>0</v>
      </c>
      <c r="S304" s="67">
        <f t="shared" si="1361"/>
        <v>0</v>
      </c>
      <c r="T304" s="67">
        <f t="shared" si="1361"/>
        <v>0</v>
      </c>
      <c r="U304" s="66">
        <f t="shared" si="1342"/>
        <v>0</v>
      </c>
      <c r="V304" s="66">
        <f t="shared" si="1343"/>
        <v>0</v>
      </c>
      <c r="W304" s="66">
        <f t="shared" si="1344"/>
        <v>0</v>
      </c>
      <c r="X304" s="69">
        <f t="shared" ref="X304:Y304" si="1362">IF(O304&gt;0,O304/K304,0)</f>
        <v>0</v>
      </c>
      <c r="Y304" s="69">
        <f t="shared" si="1362"/>
        <v>0</v>
      </c>
      <c r="Z304" s="69">
        <f t="shared" si="1346"/>
        <v>0</v>
      </c>
      <c r="AA304" s="70"/>
      <c r="AB304" s="70"/>
      <c r="AC304" s="70"/>
      <c r="AD304" s="70"/>
      <c r="AE304" s="71"/>
      <c r="AF304" s="71"/>
      <c r="AG304" s="71"/>
      <c r="AH304" s="71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>
        <f t="shared" si="1347"/>
        <v>0</v>
      </c>
      <c r="BO304" s="65">
        <f t="shared" si="1348"/>
        <v>0</v>
      </c>
      <c r="BP304" s="70">
        <f t="shared" si="1349"/>
        <v>0</v>
      </c>
      <c r="BQ304" s="70">
        <f t="shared" si="1350"/>
        <v>0</v>
      </c>
      <c r="BR304" s="70">
        <f t="shared" si="1351"/>
        <v>0</v>
      </c>
      <c r="BS304" s="70">
        <f t="shared" si="1352"/>
        <v>0</v>
      </c>
      <c r="BT304" s="70">
        <f t="shared" si="1353"/>
        <v>0</v>
      </c>
      <c r="BU304" s="70">
        <f t="shared" si="1354"/>
        <v>0</v>
      </c>
      <c r="BV304" s="70">
        <f t="shared" si="1355"/>
        <v>0</v>
      </c>
      <c r="BW304" s="70">
        <f t="shared" si="1356"/>
        <v>0</v>
      </c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>
      <c r="A305" s="72"/>
      <c r="B305" s="73"/>
      <c r="C305" s="57" t="s">
        <v>389</v>
      </c>
      <c r="D305" s="112" t="s">
        <v>390</v>
      </c>
      <c r="E305" s="59">
        <v>10000</v>
      </c>
      <c r="F305" s="118"/>
      <c r="G305" s="60">
        <f t="shared" si="1339"/>
        <v>10000</v>
      </c>
      <c r="H305" s="60"/>
      <c r="I305" s="61">
        <f t="shared" si="578"/>
        <v>0</v>
      </c>
      <c r="J305" s="61">
        <f t="shared" si="579"/>
        <v>0</v>
      </c>
      <c r="K305" s="70"/>
      <c r="L305" s="63"/>
      <c r="M305" s="70"/>
      <c r="N305" s="63"/>
      <c r="O305" s="66">
        <f t="shared" ref="O305:Q305" si="1363">AA305+AD305+AG305+AJ305+AM305+AP305+AS305+AV305+AY305+BB305+BE305+BH305</f>
        <v>0</v>
      </c>
      <c r="P305" s="66">
        <f t="shared" si="1363"/>
        <v>0</v>
      </c>
      <c r="Q305" s="66">
        <f t="shared" si="1363"/>
        <v>0</v>
      </c>
      <c r="R305" s="67">
        <f t="shared" ref="R305:T305" si="1364">IF(BK305=0,SUM(AA305+AD305+AG305+AJ305+AM305+AP305+AS305+AV305+AY305+BB305+BE305+BH305),BK305)</f>
        <v>0</v>
      </c>
      <c r="S305" s="67">
        <f t="shared" si="1364"/>
        <v>0</v>
      </c>
      <c r="T305" s="67">
        <f t="shared" si="1364"/>
        <v>0</v>
      </c>
      <c r="U305" s="66">
        <f t="shared" si="1342"/>
        <v>0</v>
      </c>
      <c r="V305" s="66">
        <f t="shared" si="1343"/>
        <v>0</v>
      </c>
      <c r="W305" s="66">
        <f t="shared" si="1344"/>
        <v>0</v>
      </c>
      <c r="X305" s="69">
        <f t="shared" ref="X305:Y305" si="1365">IF(O305&gt;0,O305/K305,0)</f>
        <v>0</v>
      </c>
      <c r="Y305" s="69">
        <f t="shared" si="1365"/>
        <v>0</v>
      </c>
      <c r="Z305" s="69">
        <f t="shared" si="1346"/>
        <v>0</v>
      </c>
      <c r="AA305" s="70"/>
      <c r="AB305" s="70"/>
      <c r="AC305" s="70"/>
      <c r="AD305" s="70"/>
      <c r="AE305" s="71"/>
      <c r="AF305" s="71"/>
      <c r="AG305" s="71"/>
      <c r="AH305" s="71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>
        <f t="shared" si="1347"/>
        <v>0</v>
      </c>
      <c r="BO305" s="65">
        <f t="shared" si="1348"/>
        <v>0</v>
      </c>
      <c r="BP305" s="70">
        <f t="shared" si="1349"/>
        <v>0</v>
      </c>
      <c r="BQ305" s="70">
        <f t="shared" si="1350"/>
        <v>0</v>
      </c>
      <c r="BR305" s="70">
        <f t="shared" si="1351"/>
        <v>0</v>
      </c>
      <c r="BS305" s="70">
        <f t="shared" si="1352"/>
        <v>0</v>
      </c>
      <c r="BT305" s="70">
        <f t="shared" si="1353"/>
        <v>0</v>
      </c>
      <c r="BU305" s="70">
        <f t="shared" si="1354"/>
        <v>0</v>
      </c>
      <c r="BV305" s="70">
        <f t="shared" si="1355"/>
        <v>0</v>
      </c>
      <c r="BW305" s="70">
        <f t="shared" si="1356"/>
        <v>0</v>
      </c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>
      <c r="A306" s="72"/>
      <c r="B306" s="73"/>
      <c r="C306" s="57" t="s">
        <v>391</v>
      </c>
      <c r="D306" s="116" t="s">
        <v>636</v>
      </c>
      <c r="E306" s="117">
        <v>2144.33</v>
      </c>
      <c r="F306" s="118"/>
      <c r="G306" s="60">
        <f t="shared" si="1339"/>
        <v>2144.33</v>
      </c>
      <c r="H306" s="60"/>
      <c r="I306" s="61">
        <f t="shared" si="578"/>
        <v>0</v>
      </c>
      <c r="J306" s="61">
        <f t="shared" si="579"/>
        <v>0</v>
      </c>
      <c r="K306" s="70"/>
      <c r="L306" s="63"/>
      <c r="M306" s="70"/>
      <c r="N306" s="63"/>
      <c r="O306" s="66">
        <f t="shared" ref="O306:Q306" si="1366">AA306+AD306+AG306+AJ306+AM306+AP306+AS306+AV306+AY306+BB306+BE306+BH306</f>
        <v>0</v>
      </c>
      <c r="P306" s="66">
        <f t="shared" si="1366"/>
        <v>0</v>
      </c>
      <c r="Q306" s="66">
        <f t="shared" si="1366"/>
        <v>0</v>
      </c>
      <c r="R306" s="67">
        <f t="shared" ref="R306:T306" si="1367">IF(BK306=0,SUM(AA306+AD306+AG306+AJ306+AM306+AP306+AS306+AV306+AY306+BB306+BE306+BH306),BK306)</f>
        <v>0</v>
      </c>
      <c r="S306" s="67">
        <f t="shared" si="1367"/>
        <v>0</v>
      </c>
      <c r="T306" s="67">
        <f t="shared" si="1367"/>
        <v>0</v>
      </c>
      <c r="U306" s="66">
        <f t="shared" si="1342"/>
        <v>0</v>
      </c>
      <c r="V306" s="66">
        <f t="shared" si="1343"/>
        <v>0</v>
      </c>
      <c r="W306" s="66">
        <f t="shared" si="1344"/>
        <v>0</v>
      </c>
      <c r="X306" s="69">
        <f t="shared" ref="X306:Y306" si="1368">IF(O306&gt;0,O306/K306,0)</f>
        <v>0</v>
      </c>
      <c r="Y306" s="69">
        <f t="shared" si="1368"/>
        <v>0</v>
      </c>
      <c r="Z306" s="69">
        <f t="shared" si="1346"/>
        <v>0</v>
      </c>
      <c r="AA306" s="70"/>
      <c r="AB306" s="70"/>
      <c r="AC306" s="70"/>
      <c r="AD306" s="70"/>
      <c r="AE306" s="71"/>
      <c r="AF306" s="71"/>
      <c r="AG306" s="71"/>
      <c r="AH306" s="71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>
        <f t="shared" si="1347"/>
        <v>0</v>
      </c>
      <c r="BO306" s="65">
        <f t="shared" si="1348"/>
        <v>0</v>
      </c>
      <c r="BP306" s="70">
        <f t="shared" si="1349"/>
        <v>0</v>
      </c>
      <c r="BQ306" s="70">
        <f t="shared" si="1350"/>
        <v>0</v>
      </c>
      <c r="BR306" s="70">
        <f t="shared" si="1351"/>
        <v>0</v>
      </c>
      <c r="BS306" s="70">
        <f t="shared" si="1352"/>
        <v>0</v>
      </c>
      <c r="BT306" s="70">
        <f t="shared" si="1353"/>
        <v>0</v>
      </c>
      <c r="BU306" s="70">
        <f t="shared" si="1354"/>
        <v>0</v>
      </c>
      <c r="BV306" s="70">
        <f t="shared" si="1355"/>
        <v>0</v>
      </c>
      <c r="BW306" s="70">
        <f t="shared" si="1356"/>
        <v>0</v>
      </c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>
      <c r="A307" s="245"/>
      <c r="B307" s="246"/>
      <c r="C307" s="247"/>
      <c r="D307" s="248" t="s">
        <v>638</v>
      </c>
      <c r="E307" s="249">
        <f t="shared" ref="E307:H307" si="1369">SUM(E308:E312)</f>
        <v>23144.33</v>
      </c>
      <c r="F307" s="250">
        <f t="shared" si="1369"/>
        <v>0</v>
      </c>
      <c r="G307" s="250">
        <f t="shared" si="1369"/>
        <v>23144.33</v>
      </c>
      <c r="H307" s="250">
        <f t="shared" si="1369"/>
        <v>0</v>
      </c>
      <c r="I307" s="251">
        <f t="shared" si="578"/>
        <v>0</v>
      </c>
      <c r="J307" s="251">
        <f t="shared" si="579"/>
        <v>0</v>
      </c>
      <c r="K307" s="250">
        <f t="shared" ref="K307:BW307" si="1370">SUM(K308:K312)</f>
        <v>0</v>
      </c>
      <c r="L307" s="250">
        <f t="shared" si="1370"/>
        <v>0</v>
      </c>
      <c r="M307" s="252">
        <f t="shared" si="1370"/>
        <v>0</v>
      </c>
      <c r="N307" s="250">
        <f t="shared" si="1370"/>
        <v>0</v>
      </c>
      <c r="O307" s="250">
        <f t="shared" si="1370"/>
        <v>0</v>
      </c>
      <c r="P307" s="250">
        <f t="shared" si="1370"/>
        <v>0</v>
      </c>
      <c r="Q307" s="250">
        <f t="shared" si="1370"/>
        <v>0</v>
      </c>
      <c r="R307" s="250">
        <f t="shared" si="1370"/>
        <v>0</v>
      </c>
      <c r="S307" s="250">
        <f t="shared" si="1370"/>
        <v>0</v>
      </c>
      <c r="T307" s="250">
        <f t="shared" si="1370"/>
        <v>0</v>
      </c>
      <c r="U307" s="250">
        <f t="shared" si="1370"/>
        <v>0</v>
      </c>
      <c r="V307" s="250">
        <f t="shared" si="1370"/>
        <v>0</v>
      </c>
      <c r="W307" s="250">
        <f t="shared" si="1370"/>
        <v>0</v>
      </c>
      <c r="X307" s="250">
        <f t="shared" si="1370"/>
        <v>0</v>
      </c>
      <c r="Y307" s="250">
        <f t="shared" si="1370"/>
        <v>0</v>
      </c>
      <c r="Z307" s="250">
        <f t="shared" si="1370"/>
        <v>0</v>
      </c>
      <c r="AA307" s="250">
        <f t="shared" si="1370"/>
        <v>0</v>
      </c>
      <c r="AB307" s="250">
        <f t="shared" si="1370"/>
        <v>0</v>
      </c>
      <c r="AC307" s="250">
        <f t="shared" si="1370"/>
        <v>0</v>
      </c>
      <c r="AD307" s="250">
        <f t="shared" si="1370"/>
        <v>0</v>
      </c>
      <c r="AE307" s="250">
        <f t="shared" si="1370"/>
        <v>0</v>
      </c>
      <c r="AF307" s="250">
        <f t="shared" si="1370"/>
        <v>0</v>
      </c>
      <c r="AG307" s="250">
        <f t="shared" si="1370"/>
        <v>0</v>
      </c>
      <c r="AH307" s="250">
        <f t="shared" si="1370"/>
        <v>0</v>
      </c>
      <c r="AI307" s="250">
        <f t="shared" si="1370"/>
        <v>0</v>
      </c>
      <c r="AJ307" s="250">
        <f t="shared" si="1370"/>
        <v>0</v>
      </c>
      <c r="AK307" s="250">
        <f t="shared" si="1370"/>
        <v>0</v>
      </c>
      <c r="AL307" s="250">
        <f t="shared" si="1370"/>
        <v>0</v>
      </c>
      <c r="AM307" s="250">
        <f t="shared" si="1370"/>
        <v>0</v>
      </c>
      <c r="AN307" s="250">
        <f t="shared" si="1370"/>
        <v>0</v>
      </c>
      <c r="AO307" s="250">
        <f t="shared" si="1370"/>
        <v>0</v>
      </c>
      <c r="AP307" s="250">
        <f t="shared" si="1370"/>
        <v>0</v>
      </c>
      <c r="AQ307" s="250">
        <f t="shared" si="1370"/>
        <v>0</v>
      </c>
      <c r="AR307" s="250">
        <f t="shared" si="1370"/>
        <v>0</v>
      </c>
      <c r="AS307" s="250">
        <f t="shared" si="1370"/>
        <v>0</v>
      </c>
      <c r="AT307" s="250">
        <f t="shared" si="1370"/>
        <v>0</v>
      </c>
      <c r="AU307" s="250">
        <f t="shared" si="1370"/>
        <v>0</v>
      </c>
      <c r="AV307" s="250">
        <f t="shared" si="1370"/>
        <v>0</v>
      </c>
      <c r="AW307" s="250">
        <f t="shared" si="1370"/>
        <v>0</v>
      </c>
      <c r="AX307" s="250">
        <f t="shared" si="1370"/>
        <v>0</v>
      </c>
      <c r="AY307" s="250">
        <f t="shared" si="1370"/>
        <v>0</v>
      </c>
      <c r="AZ307" s="250">
        <f t="shared" si="1370"/>
        <v>0</v>
      </c>
      <c r="BA307" s="250">
        <f t="shared" si="1370"/>
        <v>0</v>
      </c>
      <c r="BB307" s="250">
        <f t="shared" si="1370"/>
        <v>0</v>
      </c>
      <c r="BC307" s="250">
        <f t="shared" si="1370"/>
        <v>0</v>
      </c>
      <c r="BD307" s="250">
        <f t="shared" si="1370"/>
        <v>0</v>
      </c>
      <c r="BE307" s="250">
        <f t="shared" si="1370"/>
        <v>0</v>
      </c>
      <c r="BF307" s="250">
        <f t="shared" si="1370"/>
        <v>0</v>
      </c>
      <c r="BG307" s="250">
        <f t="shared" si="1370"/>
        <v>0</v>
      </c>
      <c r="BH307" s="250">
        <f t="shared" si="1370"/>
        <v>0</v>
      </c>
      <c r="BI307" s="250">
        <f t="shared" si="1370"/>
        <v>0</v>
      </c>
      <c r="BJ307" s="250">
        <f t="shared" si="1370"/>
        <v>0</v>
      </c>
      <c r="BK307" s="250">
        <f t="shared" si="1370"/>
        <v>0</v>
      </c>
      <c r="BL307" s="250">
        <f t="shared" si="1370"/>
        <v>0</v>
      </c>
      <c r="BM307" s="250">
        <f t="shared" si="1370"/>
        <v>0</v>
      </c>
      <c r="BN307" s="250">
        <f t="shared" si="1370"/>
        <v>0</v>
      </c>
      <c r="BO307" s="250">
        <f t="shared" si="1370"/>
        <v>0</v>
      </c>
      <c r="BP307" s="250">
        <f t="shared" si="1370"/>
        <v>0</v>
      </c>
      <c r="BQ307" s="250">
        <f t="shared" si="1370"/>
        <v>0</v>
      </c>
      <c r="BR307" s="250">
        <f t="shared" si="1370"/>
        <v>0</v>
      </c>
      <c r="BS307" s="250">
        <f t="shared" si="1370"/>
        <v>0</v>
      </c>
      <c r="BT307" s="250">
        <f t="shared" si="1370"/>
        <v>0</v>
      </c>
      <c r="BU307" s="250">
        <f t="shared" si="1370"/>
        <v>0</v>
      </c>
      <c r="BV307" s="250">
        <f t="shared" si="1370"/>
        <v>0</v>
      </c>
      <c r="BW307" s="250">
        <f t="shared" si="1370"/>
        <v>0</v>
      </c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>
      <c r="A308" s="72"/>
      <c r="B308" s="73"/>
      <c r="C308" s="57" t="s">
        <v>117</v>
      </c>
      <c r="D308" s="58" t="s">
        <v>118</v>
      </c>
      <c r="E308" s="59">
        <v>2000</v>
      </c>
      <c r="F308" s="118"/>
      <c r="G308" s="60">
        <f t="shared" ref="G308:G312" si="1371">E308-F308</f>
        <v>2000</v>
      </c>
      <c r="H308" s="60"/>
      <c r="I308" s="61">
        <f t="shared" si="578"/>
        <v>0</v>
      </c>
      <c r="J308" s="61">
        <f t="shared" si="579"/>
        <v>0</v>
      </c>
      <c r="K308" s="70"/>
      <c r="L308" s="63"/>
      <c r="M308" s="70"/>
      <c r="N308" s="63"/>
      <c r="O308" s="66">
        <f t="shared" ref="O308:Q308" si="1372">AA308+AD308+AG308+AJ308+AM308+AP308+AS308+AV308+AY308+BB308+BE308+BH308</f>
        <v>0</v>
      </c>
      <c r="P308" s="66">
        <f t="shared" si="1372"/>
        <v>0</v>
      </c>
      <c r="Q308" s="66">
        <f t="shared" si="1372"/>
        <v>0</v>
      </c>
      <c r="R308" s="67">
        <f t="shared" ref="R308:T308" si="1373">IF(BK308=0,SUM(AA308+AD308+AG308+AJ308+AM308+AP308+AS308+AV308+AY308+BB308+BE308+BH308),BK308)</f>
        <v>0</v>
      </c>
      <c r="S308" s="67">
        <f t="shared" si="1373"/>
        <v>0</v>
      </c>
      <c r="T308" s="67">
        <f t="shared" si="1373"/>
        <v>0</v>
      </c>
      <c r="U308" s="66">
        <f t="shared" ref="U308:U312" si="1374">K308-O308</f>
        <v>0</v>
      </c>
      <c r="V308" s="66">
        <f t="shared" ref="V308:V312" si="1375">L308-P308-M308</f>
        <v>0</v>
      </c>
      <c r="W308" s="66">
        <f t="shared" ref="W308:W312" si="1376">N308-Q308</f>
        <v>0</v>
      </c>
      <c r="X308" s="69">
        <f t="shared" ref="X308:Y308" si="1377">IF(O308&gt;0,O308/K308,0)</f>
        <v>0</v>
      </c>
      <c r="Y308" s="69">
        <f t="shared" si="1377"/>
        <v>0</v>
      </c>
      <c r="Z308" s="69">
        <f t="shared" ref="Z308:Z425" si="1378">IF(Q308&gt;0,Q308/N308,0)</f>
        <v>0</v>
      </c>
      <c r="AA308" s="70"/>
      <c r="AB308" s="70"/>
      <c r="AC308" s="70"/>
      <c r="AD308" s="70"/>
      <c r="AE308" s="71"/>
      <c r="AF308" s="71"/>
      <c r="AG308" s="71"/>
      <c r="AH308" s="71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>
        <f t="shared" ref="BN308:BN312" si="1379">IF(O308-BK308&gt;0,O308-BK308,0)</f>
        <v>0</v>
      </c>
      <c r="BO308" s="65">
        <f t="shared" ref="BO308:BO312" si="1380">IF(Q308-BM308&gt;0,Q308-BM308,0)</f>
        <v>0</v>
      </c>
      <c r="BP308" s="70">
        <f t="shared" ref="BP308:BP312" si="1381">IF(BN308+BO308&gt;0,BN308+BO308,0)</f>
        <v>0</v>
      </c>
      <c r="BQ308" s="70">
        <f t="shared" ref="BQ308:BQ312" si="1382">IF(U308=0,0,U308)</f>
        <v>0</v>
      </c>
      <c r="BR308" s="70">
        <f t="shared" ref="BR308:BR312" si="1383">IF(W308=0,0,W308)</f>
        <v>0</v>
      </c>
      <c r="BS308" s="70">
        <f t="shared" ref="BS308:BS312" si="1384">IF(BQ308+BR308&gt;0,BQ308+BR308,0)</f>
        <v>0</v>
      </c>
      <c r="BT308" s="70">
        <f t="shared" ref="BT308:BT312" si="1385">IF(V308&gt;0,V308,0)</f>
        <v>0</v>
      </c>
      <c r="BU308" s="70">
        <f t="shared" ref="BU308:BU312" si="1386">IF(BP308=0,0,BP308)</f>
        <v>0</v>
      </c>
      <c r="BV308" s="70">
        <f t="shared" ref="BV308:BV312" si="1387">IF(BS308=0,0,BS308)</f>
        <v>0</v>
      </c>
      <c r="BW308" s="70">
        <f t="shared" ref="BW308:BW312" si="1388">IF(BP308+BT308&gt;0,BP308+BT308,0)</f>
        <v>0</v>
      </c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>
      <c r="A309" s="72"/>
      <c r="B309" s="73"/>
      <c r="C309" s="57" t="s">
        <v>134</v>
      </c>
      <c r="D309" s="58" t="s">
        <v>135</v>
      </c>
      <c r="E309" s="59">
        <v>3000</v>
      </c>
      <c r="F309" s="118"/>
      <c r="G309" s="60">
        <f t="shared" si="1371"/>
        <v>3000</v>
      </c>
      <c r="H309" s="60"/>
      <c r="I309" s="61">
        <f t="shared" si="578"/>
        <v>0</v>
      </c>
      <c r="J309" s="61">
        <f t="shared" si="579"/>
        <v>0</v>
      </c>
      <c r="K309" s="70"/>
      <c r="L309" s="63"/>
      <c r="M309" s="70"/>
      <c r="N309" s="63"/>
      <c r="O309" s="66">
        <f t="shared" ref="O309:Q309" si="1389">AA309+AD309+AG309+AJ309+AM309+AP309+AS309+AV309+AY309+BB309+BE309+BH309</f>
        <v>0</v>
      </c>
      <c r="P309" s="66">
        <f t="shared" si="1389"/>
        <v>0</v>
      </c>
      <c r="Q309" s="66">
        <f t="shared" si="1389"/>
        <v>0</v>
      </c>
      <c r="R309" s="67">
        <f t="shared" ref="R309:T309" si="1390">IF(BK309=0,SUM(AA309+AD309+AG309+AJ309+AM309+AP309+AS309+AV309+AY309+BB309+BE309+BH309),BK309)</f>
        <v>0</v>
      </c>
      <c r="S309" s="67">
        <f t="shared" si="1390"/>
        <v>0</v>
      </c>
      <c r="T309" s="67">
        <f t="shared" si="1390"/>
        <v>0</v>
      </c>
      <c r="U309" s="66">
        <f t="shared" si="1374"/>
        <v>0</v>
      </c>
      <c r="V309" s="66">
        <f t="shared" si="1375"/>
        <v>0</v>
      </c>
      <c r="W309" s="66">
        <f t="shared" si="1376"/>
        <v>0</v>
      </c>
      <c r="X309" s="69">
        <f t="shared" ref="X309:Y309" si="1391">IF(O309&gt;0,O309/K309,0)</f>
        <v>0</v>
      </c>
      <c r="Y309" s="69">
        <f t="shared" si="1391"/>
        <v>0</v>
      </c>
      <c r="Z309" s="69">
        <f t="shared" si="1378"/>
        <v>0</v>
      </c>
      <c r="AA309" s="70"/>
      <c r="AB309" s="70"/>
      <c r="AC309" s="70"/>
      <c r="AD309" s="70"/>
      <c r="AE309" s="71"/>
      <c r="AF309" s="71"/>
      <c r="AG309" s="71"/>
      <c r="AH309" s="71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>
        <f t="shared" si="1379"/>
        <v>0</v>
      </c>
      <c r="BO309" s="65">
        <f t="shared" si="1380"/>
        <v>0</v>
      </c>
      <c r="BP309" s="70">
        <f t="shared" si="1381"/>
        <v>0</v>
      </c>
      <c r="BQ309" s="70">
        <f t="shared" si="1382"/>
        <v>0</v>
      </c>
      <c r="BR309" s="70">
        <f t="shared" si="1383"/>
        <v>0</v>
      </c>
      <c r="BS309" s="70">
        <f t="shared" si="1384"/>
        <v>0</v>
      </c>
      <c r="BT309" s="70">
        <f t="shared" si="1385"/>
        <v>0</v>
      </c>
      <c r="BU309" s="70">
        <f t="shared" si="1386"/>
        <v>0</v>
      </c>
      <c r="BV309" s="70">
        <f t="shared" si="1387"/>
        <v>0</v>
      </c>
      <c r="BW309" s="70">
        <f t="shared" si="1388"/>
        <v>0</v>
      </c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>
      <c r="A310" s="72"/>
      <c r="B310" s="73"/>
      <c r="C310" s="57" t="s">
        <v>121</v>
      </c>
      <c r="D310" s="58" t="s">
        <v>122</v>
      </c>
      <c r="E310" s="59">
        <v>6000</v>
      </c>
      <c r="F310" s="118"/>
      <c r="G310" s="60">
        <f t="shared" si="1371"/>
        <v>6000</v>
      </c>
      <c r="H310" s="60"/>
      <c r="I310" s="61">
        <f t="shared" si="578"/>
        <v>0</v>
      </c>
      <c r="J310" s="61">
        <f t="shared" si="579"/>
        <v>0</v>
      </c>
      <c r="K310" s="70"/>
      <c r="L310" s="63"/>
      <c r="M310" s="70"/>
      <c r="N310" s="63"/>
      <c r="O310" s="66">
        <f t="shared" ref="O310:Q310" si="1392">AA310+AD310+AG310+AJ310+AM310+AP310+AS310+AV310+AY310+BB310+BE310+BH310</f>
        <v>0</v>
      </c>
      <c r="P310" s="66">
        <f t="shared" si="1392"/>
        <v>0</v>
      </c>
      <c r="Q310" s="66">
        <f t="shared" si="1392"/>
        <v>0</v>
      </c>
      <c r="R310" s="67">
        <f t="shared" ref="R310:T310" si="1393">IF(BK310=0,SUM(AA310+AD310+AG310+AJ310+AM310+AP310+AS310+AV310+AY310+BB310+BE310+BH310),BK310)</f>
        <v>0</v>
      </c>
      <c r="S310" s="67">
        <f t="shared" si="1393"/>
        <v>0</v>
      </c>
      <c r="T310" s="67">
        <f t="shared" si="1393"/>
        <v>0</v>
      </c>
      <c r="U310" s="66">
        <f t="shared" si="1374"/>
        <v>0</v>
      </c>
      <c r="V310" s="66">
        <f t="shared" si="1375"/>
        <v>0</v>
      </c>
      <c r="W310" s="66">
        <f t="shared" si="1376"/>
        <v>0</v>
      </c>
      <c r="X310" s="69">
        <f t="shared" ref="X310:Y310" si="1394">IF(O310&gt;0,O310/K310,0)</f>
        <v>0</v>
      </c>
      <c r="Y310" s="69">
        <f t="shared" si="1394"/>
        <v>0</v>
      </c>
      <c r="Z310" s="69">
        <f t="shared" si="1378"/>
        <v>0</v>
      </c>
      <c r="AA310" s="70"/>
      <c r="AB310" s="70"/>
      <c r="AC310" s="70"/>
      <c r="AD310" s="70"/>
      <c r="AE310" s="71"/>
      <c r="AF310" s="71"/>
      <c r="AG310" s="71"/>
      <c r="AH310" s="71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>
        <f t="shared" si="1379"/>
        <v>0</v>
      </c>
      <c r="BO310" s="65">
        <f t="shared" si="1380"/>
        <v>0</v>
      </c>
      <c r="BP310" s="70">
        <f t="shared" si="1381"/>
        <v>0</v>
      </c>
      <c r="BQ310" s="70">
        <f t="shared" si="1382"/>
        <v>0</v>
      </c>
      <c r="BR310" s="70">
        <f t="shared" si="1383"/>
        <v>0</v>
      </c>
      <c r="BS310" s="70">
        <f t="shared" si="1384"/>
        <v>0</v>
      </c>
      <c r="BT310" s="70">
        <f t="shared" si="1385"/>
        <v>0</v>
      </c>
      <c r="BU310" s="70">
        <f t="shared" si="1386"/>
        <v>0</v>
      </c>
      <c r="BV310" s="70">
        <f t="shared" si="1387"/>
        <v>0</v>
      </c>
      <c r="BW310" s="70">
        <f t="shared" si="1388"/>
        <v>0</v>
      </c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>
      <c r="A311" s="72"/>
      <c r="B311" s="73"/>
      <c r="C311" s="57" t="s">
        <v>389</v>
      </c>
      <c r="D311" s="112" t="s">
        <v>390</v>
      </c>
      <c r="E311" s="59">
        <v>10000</v>
      </c>
      <c r="F311" s="118"/>
      <c r="G311" s="60">
        <f t="shared" si="1371"/>
        <v>10000</v>
      </c>
      <c r="H311" s="60"/>
      <c r="I311" s="61">
        <f t="shared" si="578"/>
        <v>0</v>
      </c>
      <c r="J311" s="61">
        <f t="shared" si="579"/>
        <v>0</v>
      </c>
      <c r="K311" s="70"/>
      <c r="L311" s="63"/>
      <c r="M311" s="70"/>
      <c r="N311" s="63"/>
      <c r="O311" s="66">
        <f t="shared" ref="O311:Q311" si="1395">AA311+AD311+AG311+AJ311+AM311+AP311+AS311+AV311+AY311+BB311+BE311+BH311</f>
        <v>0</v>
      </c>
      <c r="P311" s="66">
        <f t="shared" si="1395"/>
        <v>0</v>
      </c>
      <c r="Q311" s="66">
        <f t="shared" si="1395"/>
        <v>0</v>
      </c>
      <c r="R311" s="67">
        <f t="shared" ref="R311:T311" si="1396">IF(BK311=0,SUM(AA311+AD311+AG311+AJ311+AM311+AP311+AS311+AV311+AY311+BB311+BE311+BH311),BK311)</f>
        <v>0</v>
      </c>
      <c r="S311" s="67">
        <f t="shared" si="1396"/>
        <v>0</v>
      </c>
      <c r="T311" s="67">
        <f t="shared" si="1396"/>
        <v>0</v>
      </c>
      <c r="U311" s="66">
        <f t="shared" si="1374"/>
        <v>0</v>
      </c>
      <c r="V311" s="66">
        <f t="shared" si="1375"/>
        <v>0</v>
      </c>
      <c r="W311" s="66">
        <f t="shared" si="1376"/>
        <v>0</v>
      </c>
      <c r="X311" s="69">
        <f t="shared" ref="X311:Y311" si="1397">IF(O311&gt;0,O311/K311,0)</f>
        <v>0</v>
      </c>
      <c r="Y311" s="69">
        <f t="shared" si="1397"/>
        <v>0</v>
      </c>
      <c r="Z311" s="69">
        <f t="shared" si="1378"/>
        <v>0</v>
      </c>
      <c r="AA311" s="70"/>
      <c r="AB311" s="70"/>
      <c r="AC311" s="70"/>
      <c r="AD311" s="70"/>
      <c r="AE311" s="71"/>
      <c r="AF311" s="71"/>
      <c r="AG311" s="71"/>
      <c r="AH311" s="71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>
        <f t="shared" si="1379"/>
        <v>0</v>
      </c>
      <c r="BO311" s="65">
        <f t="shared" si="1380"/>
        <v>0</v>
      </c>
      <c r="BP311" s="70">
        <f t="shared" si="1381"/>
        <v>0</v>
      </c>
      <c r="BQ311" s="70">
        <f t="shared" si="1382"/>
        <v>0</v>
      </c>
      <c r="BR311" s="70">
        <f t="shared" si="1383"/>
        <v>0</v>
      </c>
      <c r="BS311" s="70">
        <f t="shared" si="1384"/>
        <v>0</v>
      </c>
      <c r="BT311" s="70">
        <f t="shared" si="1385"/>
        <v>0</v>
      </c>
      <c r="BU311" s="70">
        <f t="shared" si="1386"/>
        <v>0</v>
      </c>
      <c r="BV311" s="70">
        <f t="shared" si="1387"/>
        <v>0</v>
      </c>
      <c r="BW311" s="70">
        <f t="shared" si="1388"/>
        <v>0</v>
      </c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>
      <c r="A312" s="72"/>
      <c r="B312" s="73"/>
      <c r="C312" s="57" t="s">
        <v>391</v>
      </c>
      <c r="D312" s="116" t="s">
        <v>636</v>
      </c>
      <c r="E312" s="117">
        <v>2144.33</v>
      </c>
      <c r="F312" s="118"/>
      <c r="G312" s="60">
        <f t="shared" si="1371"/>
        <v>2144.33</v>
      </c>
      <c r="H312" s="60"/>
      <c r="I312" s="61">
        <f t="shared" si="578"/>
        <v>0</v>
      </c>
      <c r="J312" s="61">
        <f t="shared" si="579"/>
        <v>0</v>
      </c>
      <c r="K312" s="70"/>
      <c r="L312" s="63"/>
      <c r="M312" s="70"/>
      <c r="N312" s="63"/>
      <c r="O312" s="66">
        <f t="shared" ref="O312:Q312" si="1398">AA312+AD312+AG312+AJ312+AM312+AP312+AS312+AV312+AY312+BB312+BE312+BH312</f>
        <v>0</v>
      </c>
      <c r="P312" s="66">
        <f t="shared" si="1398"/>
        <v>0</v>
      </c>
      <c r="Q312" s="66">
        <f t="shared" si="1398"/>
        <v>0</v>
      </c>
      <c r="R312" s="67">
        <f t="shared" ref="R312:T312" si="1399">IF(BK312=0,SUM(AA312+AD312+AG312+AJ312+AM312+AP312+AS312+AV312+AY312+BB312+BE312+BH312),BK312)</f>
        <v>0</v>
      </c>
      <c r="S312" s="67">
        <f t="shared" si="1399"/>
        <v>0</v>
      </c>
      <c r="T312" s="67">
        <f t="shared" si="1399"/>
        <v>0</v>
      </c>
      <c r="U312" s="66">
        <f t="shared" si="1374"/>
        <v>0</v>
      </c>
      <c r="V312" s="66">
        <f t="shared" si="1375"/>
        <v>0</v>
      </c>
      <c r="W312" s="66">
        <f t="shared" si="1376"/>
        <v>0</v>
      </c>
      <c r="X312" s="69">
        <f t="shared" ref="X312:Y312" si="1400">IF(O312&gt;0,O312/K312,0)</f>
        <v>0</v>
      </c>
      <c r="Y312" s="69">
        <f t="shared" si="1400"/>
        <v>0</v>
      </c>
      <c r="Z312" s="69">
        <f t="shared" si="1378"/>
        <v>0</v>
      </c>
      <c r="AA312" s="70"/>
      <c r="AB312" s="70"/>
      <c r="AC312" s="70"/>
      <c r="AD312" s="70"/>
      <c r="AE312" s="71"/>
      <c r="AF312" s="71"/>
      <c r="AG312" s="71"/>
      <c r="AH312" s="71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>
        <f t="shared" si="1379"/>
        <v>0</v>
      </c>
      <c r="BO312" s="65">
        <f t="shared" si="1380"/>
        <v>0</v>
      </c>
      <c r="BP312" s="70">
        <f t="shared" si="1381"/>
        <v>0</v>
      </c>
      <c r="BQ312" s="70">
        <f t="shared" si="1382"/>
        <v>0</v>
      </c>
      <c r="BR312" s="70">
        <f t="shared" si="1383"/>
        <v>0</v>
      </c>
      <c r="BS312" s="70">
        <f t="shared" si="1384"/>
        <v>0</v>
      </c>
      <c r="BT312" s="70">
        <f t="shared" si="1385"/>
        <v>0</v>
      </c>
      <c r="BU312" s="70">
        <f t="shared" si="1386"/>
        <v>0</v>
      </c>
      <c r="BV312" s="70">
        <f t="shared" si="1387"/>
        <v>0</v>
      </c>
      <c r="BW312" s="70">
        <f t="shared" si="1388"/>
        <v>0</v>
      </c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>
      <c r="A313" s="211"/>
      <c r="B313" s="143"/>
      <c r="C313" s="144"/>
      <c r="D313" s="145" t="s">
        <v>639</v>
      </c>
      <c r="E313" s="238">
        <f t="shared" ref="E313:H313" si="1401">SUM(E314:E315)</f>
        <v>0</v>
      </c>
      <c r="F313" s="239">
        <f t="shared" si="1401"/>
        <v>0</v>
      </c>
      <c r="G313" s="239">
        <f t="shared" si="1401"/>
        <v>0</v>
      </c>
      <c r="H313" s="239">
        <f t="shared" si="1401"/>
        <v>100000</v>
      </c>
      <c r="I313" s="148">
        <f t="shared" si="578"/>
        <v>0</v>
      </c>
      <c r="J313" s="148">
        <f t="shared" si="579"/>
        <v>0</v>
      </c>
      <c r="K313" s="239">
        <f t="shared" ref="K313:W313" si="1402">SUM(K314:K315)</f>
        <v>0</v>
      </c>
      <c r="L313" s="239">
        <f t="shared" si="1402"/>
        <v>0</v>
      </c>
      <c r="M313" s="240">
        <f t="shared" si="1402"/>
        <v>0</v>
      </c>
      <c r="N313" s="239">
        <f t="shared" si="1402"/>
        <v>0</v>
      </c>
      <c r="O313" s="147">
        <f t="shared" si="1402"/>
        <v>0</v>
      </c>
      <c r="P313" s="147">
        <f t="shared" si="1402"/>
        <v>0</v>
      </c>
      <c r="Q313" s="147">
        <f t="shared" si="1402"/>
        <v>0</v>
      </c>
      <c r="R313" s="147">
        <f t="shared" si="1402"/>
        <v>0</v>
      </c>
      <c r="S313" s="147">
        <f t="shared" si="1402"/>
        <v>0</v>
      </c>
      <c r="T313" s="147">
        <f t="shared" si="1402"/>
        <v>0</v>
      </c>
      <c r="U313" s="147">
        <f t="shared" si="1402"/>
        <v>0</v>
      </c>
      <c r="V313" s="147">
        <f t="shared" si="1402"/>
        <v>0</v>
      </c>
      <c r="W313" s="147">
        <f t="shared" si="1402"/>
        <v>0</v>
      </c>
      <c r="X313" s="150">
        <f t="shared" ref="X313:Y313" si="1403">IF(O313&gt;0,O313/K313,0)</f>
        <v>0</v>
      </c>
      <c r="Y313" s="150">
        <f t="shared" si="1403"/>
        <v>0</v>
      </c>
      <c r="Z313" s="150">
        <f t="shared" si="1378"/>
        <v>0</v>
      </c>
      <c r="AA313" s="147">
        <f t="shared" ref="AA313:BW313" si="1404">SUM(AA314:AA315)</f>
        <v>0</v>
      </c>
      <c r="AB313" s="147">
        <f t="shared" si="1404"/>
        <v>0</v>
      </c>
      <c r="AC313" s="147">
        <f t="shared" si="1404"/>
        <v>0</v>
      </c>
      <c r="AD313" s="239">
        <f t="shared" si="1404"/>
        <v>0</v>
      </c>
      <c r="AE313" s="239">
        <f t="shared" si="1404"/>
        <v>0</v>
      </c>
      <c r="AF313" s="239">
        <f t="shared" si="1404"/>
        <v>0</v>
      </c>
      <c r="AG313" s="239">
        <f t="shared" si="1404"/>
        <v>0</v>
      </c>
      <c r="AH313" s="239">
        <f t="shared" si="1404"/>
        <v>0</v>
      </c>
      <c r="AI313" s="147">
        <f t="shared" si="1404"/>
        <v>0</v>
      </c>
      <c r="AJ313" s="147">
        <f t="shared" si="1404"/>
        <v>0</v>
      </c>
      <c r="AK313" s="147">
        <f t="shared" si="1404"/>
        <v>0</v>
      </c>
      <c r="AL313" s="147">
        <f t="shared" si="1404"/>
        <v>0</v>
      </c>
      <c r="AM313" s="147">
        <f t="shared" si="1404"/>
        <v>0</v>
      </c>
      <c r="AN313" s="147">
        <f t="shared" si="1404"/>
        <v>0</v>
      </c>
      <c r="AO313" s="147">
        <f t="shared" si="1404"/>
        <v>0</v>
      </c>
      <c r="AP313" s="147">
        <f t="shared" si="1404"/>
        <v>0</v>
      </c>
      <c r="AQ313" s="147">
        <f t="shared" si="1404"/>
        <v>0</v>
      </c>
      <c r="AR313" s="147">
        <f t="shared" si="1404"/>
        <v>0</v>
      </c>
      <c r="AS313" s="147">
        <f t="shared" si="1404"/>
        <v>0</v>
      </c>
      <c r="AT313" s="147">
        <f t="shared" si="1404"/>
        <v>0</v>
      </c>
      <c r="AU313" s="147">
        <f t="shared" si="1404"/>
        <v>0</v>
      </c>
      <c r="AV313" s="147">
        <f t="shared" si="1404"/>
        <v>0</v>
      </c>
      <c r="AW313" s="147">
        <f t="shared" si="1404"/>
        <v>0</v>
      </c>
      <c r="AX313" s="147">
        <f t="shared" si="1404"/>
        <v>0</v>
      </c>
      <c r="AY313" s="147">
        <f t="shared" si="1404"/>
        <v>0</v>
      </c>
      <c r="AZ313" s="147">
        <f t="shared" si="1404"/>
        <v>0</v>
      </c>
      <c r="BA313" s="147">
        <f t="shared" si="1404"/>
        <v>0</v>
      </c>
      <c r="BB313" s="147">
        <f t="shared" si="1404"/>
        <v>0</v>
      </c>
      <c r="BC313" s="147">
        <f t="shared" si="1404"/>
        <v>0</v>
      </c>
      <c r="BD313" s="147">
        <f t="shared" si="1404"/>
        <v>0</v>
      </c>
      <c r="BE313" s="147">
        <f t="shared" si="1404"/>
        <v>0</v>
      </c>
      <c r="BF313" s="147">
        <f t="shared" si="1404"/>
        <v>0</v>
      </c>
      <c r="BG313" s="147">
        <f t="shared" si="1404"/>
        <v>0</v>
      </c>
      <c r="BH313" s="147">
        <f t="shared" si="1404"/>
        <v>0</v>
      </c>
      <c r="BI313" s="147">
        <f t="shared" si="1404"/>
        <v>0</v>
      </c>
      <c r="BJ313" s="147">
        <f t="shared" si="1404"/>
        <v>0</v>
      </c>
      <c r="BK313" s="147">
        <f t="shared" si="1404"/>
        <v>0</v>
      </c>
      <c r="BL313" s="147">
        <f t="shared" si="1404"/>
        <v>0</v>
      </c>
      <c r="BM313" s="147">
        <f t="shared" si="1404"/>
        <v>0</v>
      </c>
      <c r="BN313" s="147">
        <f t="shared" si="1404"/>
        <v>0</v>
      </c>
      <c r="BO313" s="147">
        <f t="shared" si="1404"/>
        <v>0</v>
      </c>
      <c r="BP313" s="147">
        <f t="shared" si="1404"/>
        <v>0</v>
      </c>
      <c r="BQ313" s="147">
        <f t="shared" si="1404"/>
        <v>0</v>
      </c>
      <c r="BR313" s="147">
        <f t="shared" si="1404"/>
        <v>0</v>
      </c>
      <c r="BS313" s="147">
        <f t="shared" si="1404"/>
        <v>0</v>
      </c>
      <c r="BT313" s="147">
        <f t="shared" si="1404"/>
        <v>0</v>
      </c>
      <c r="BU313" s="147">
        <f t="shared" si="1404"/>
        <v>0</v>
      </c>
      <c r="BV313" s="147">
        <f t="shared" si="1404"/>
        <v>0</v>
      </c>
      <c r="BW313" s="147">
        <f t="shared" si="1404"/>
        <v>0</v>
      </c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>
      <c r="A314" s="72"/>
      <c r="B314" s="73"/>
      <c r="C314" s="57" t="s">
        <v>640</v>
      </c>
      <c r="D314" s="58" t="s">
        <v>641</v>
      </c>
      <c r="E314" s="59"/>
      <c r="F314" s="60"/>
      <c r="G314" s="60">
        <f t="shared" ref="G314:G315" si="1405">E314-F314</f>
        <v>0</v>
      </c>
      <c r="H314" s="60">
        <v>100000</v>
      </c>
      <c r="I314" s="61">
        <f t="shared" si="578"/>
        <v>0</v>
      </c>
      <c r="J314" s="61">
        <f t="shared" si="579"/>
        <v>0</v>
      </c>
      <c r="K314" s="187"/>
      <c r="L314" s="63"/>
      <c r="M314" s="70"/>
      <c r="N314" s="63"/>
      <c r="O314" s="66">
        <f t="shared" ref="O314:Q314" si="1406">AA314+AD314+AG314+AJ314+AM314+AP314+AS314+AV314+AY314+BB314+BE314+BH314</f>
        <v>0</v>
      </c>
      <c r="P314" s="66">
        <f t="shared" si="1406"/>
        <v>0</v>
      </c>
      <c r="Q314" s="66">
        <f t="shared" si="1406"/>
        <v>0</v>
      </c>
      <c r="R314" s="67">
        <f t="shared" ref="R314:T314" si="1407">IF(BK314=0,SUM(AA314+AD314+AG314+AJ314+AM314+AP314+AS314+AV314+AY314+BB314+BE314+BH314),BK314)</f>
        <v>0</v>
      </c>
      <c r="S314" s="67">
        <f t="shared" si="1407"/>
        <v>0</v>
      </c>
      <c r="T314" s="67">
        <f t="shared" si="1407"/>
        <v>0</v>
      </c>
      <c r="U314" s="66">
        <f t="shared" ref="U314:U315" si="1408">K314-O314</f>
        <v>0</v>
      </c>
      <c r="V314" s="66">
        <f t="shared" ref="V314:V315" si="1409">L314-P314-M314</f>
        <v>0</v>
      </c>
      <c r="W314" s="66">
        <f t="shared" ref="W314:W315" si="1410">N314-Q314</f>
        <v>0</v>
      </c>
      <c r="X314" s="69">
        <f t="shared" ref="X314:Y314" si="1411">IF(O314&gt;0,O314/K314,0)</f>
        <v>0</v>
      </c>
      <c r="Y314" s="69">
        <f t="shared" si="1411"/>
        <v>0</v>
      </c>
      <c r="Z314" s="69">
        <f t="shared" si="1378"/>
        <v>0</v>
      </c>
      <c r="AA314" s="70"/>
      <c r="AB314" s="70"/>
      <c r="AC314" s="70"/>
      <c r="AD314" s="70"/>
      <c r="AE314" s="71"/>
      <c r="AF314" s="71"/>
      <c r="AG314" s="71"/>
      <c r="AH314" s="71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>
        <f t="shared" ref="BN314" si="1412">IF(O314-BK314&gt;0,O314-BK314,0)</f>
        <v>0</v>
      </c>
      <c r="BO314" s="65">
        <f t="shared" ref="BO314" si="1413">IF(Q314-BM314&gt;0,Q314-BM314,0)</f>
        <v>0</v>
      </c>
      <c r="BP314" s="70">
        <f t="shared" ref="BP314" si="1414">IF(BN314+BO314&gt;0,BN314+BO314,0)</f>
        <v>0</v>
      </c>
      <c r="BQ314" s="70">
        <f t="shared" ref="BQ314" si="1415">IF(U314=0,0,U314)</f>
        <v>0</v>
      </c>
      <c r="BR314" s="70">
        <f t="shared" ref="BR314" si="1416">IF(W314=0,0,W314)</f>
        <v>0</v>
      </c>
      <c r="BS314" s="70">
        <f t="shared" ref="BS314" si="1417">IF(BQ314+BR314&gt;0,BQ314+BR314,0)</f>
        <v>0</v>
      </c>
      <c r="BT314" s="70">
        <f t="shared" ref="BT314" si="1418">IF(V314&gt;0,V314,0)</f>
        <v>0</v>
      </c>
      <c r="BU314" s="70">
        <f t="shared" ref="BU314" si="1419">IF(BP314=0,0,BP314)</f>
        <v>0</v>
      </c>
      <c r="BV314" s="70">
        <f t="shared" ref="BV314" si="1420">IF(BS314=0,0,BS314)</f>
        <v>0</v>
      </c>
      <c r="BW314" s="70">
        <f t="shared" ref="BW314" si="1421">IF(BP314+BT314&gt;0,BP314+BT314,0)</f>
        <v>0</v>
      </c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>
      <c r="A315" s="72"/>
      <c r="B315" s="73"/>
      <c r="C315" s="57" t="s">
        <v>642</v>
      </c>
      <c r="D315" s="58" t="s">
        <v>643</v>
      </c>
      <c r="E315" s="59"/>
      <c r="F315" s="60"/>
      <c r="G315" s="60">
        <f t="shared" si="1405"/>
        <v>0</v>
      </c>
      <c r="H315" s="60"/>
      <c r="I315" s="61">
        <f t="shared" si="578"/>
        <v>0</v>
      </c>
      <c r="J315" s="61">
        <f t="shared" si="579"/>
        <v>0</v>
      </c>
      <c r="K315" s="63"/>
      <c r="L315" s="63"/>
      <c r="M315" s="70"/>
      <c r="N315" s="70"/>
      <c r="O315" s="66">
        <f t="shared" ref="O315:Q315" si="1422">AA315+AD315+AG315+AJ315+AM315+AP315+AS315+AV315+AY315+BB315+BE315+BH315</f>
        <v>0</v>
      </c>
      <c r="P315" s="66">
        <f t="shared" si="1422"/>
        <v>0</v>
      </c>
      <c r="Q315" s="66">
        <f t="shared" si="1422"/>
        <v>0</v>
      </c>
      <c r="R315" s="67">
        <f t="shared" ref="R315:T315" si="1423">IF(BK315=0,SUM(AA315+AD315+AG315+AJ315+AM315+AP315+AS315+AV315+AY315+BB315+BE315+BH315),BK315)</f>
        <v>0</v>
      </c>
      <c r="S315" s="67">
        <f t="shared" si="1423"/>
        <v>0</v>
      </c>
      <c r="T315" s="67">
        <f t="shared" si="1423"/>
        <v>0</v>
      </c>
      <c r="U315" s="66">
        <f t="shared" si="1408"/>
        <v>0</v>
      </c>
      <c r="V315" s="66">
        <f t="shared" si="1409"/>
        <v>0</v>
      </c>
      <c r="W315" s="66">
        <f t="shared" si="1410"/>
        <v>0</v>
      </c>
      <c r="X315" s="69">
        <f t="shared" ref="X315:Y315" si="1424">IF(O315&gt;0,O315/K315,0)</f>
        <v>0</v>
      </c>
      <c r="Y315" s="69">
        <f t="shared" si="1424"/>
        <v>0</v>
      </c>
      <c r="Z315" s="69">
        <f t="shared" si="1378"/>
        <v>0</v>
      </c>
      <c r="AA315" s="70"/>
      <c r="AB315" s="70"/>
      <c r="AC315" s="70"/>
      <c r="AD315" s="70"/>
      <c r="AE315" s="71"/>
      <c r="AF315" s="71"/>
      <c r="AG315" s="71"/>
      <c r="AH315" s="71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>
        <f t="shared" ref="BN315" si="1425">IF(O315-BK315&gt;0,O315-BK315,0)</f>
        <v>0</v>
      </c>
      <c r="BO315" s="65">
        <f t="shared" ref="BO315" si="1426">IF(Q315-BM315&gt;0,Q315-BM315,0)</f>
        <v>0</v>
      </c>
      <c r="BP315" s="70">
        <f t="shared" ref="BP315" si="1427">IF(BN315+BO315&gt;0,BN315+BO315,0)</f>
        <v>0</v>
      </c>
      <c r="BQ315" s="70">
        <f t="shared" ref="BQ315" si="1428">IF(U315=0,0,U315)</f>
        <v>0</v>
      </c>
      <c r="BR315" s="70">
        <f t="shared" ref="BR315" si="1429">IF(W315=0,0,W315)</f>
        <v>0</v>
      </c>
      <c r="BS315" s="70">
        <f t="shared" ref="BS315" si="1430">IF(BQ315+BR315&gt;0,BQ315+BR315,0)</f>
        <v>0</v>
      </c>
      <c r="BT315" s="70">
        <f t="shared" ref="BT315" si="1431">IF(V315&gt;0,V315,0)</f>
        <v>0</v>
      </c>
      <c r="BU315" s="70">
        <f t="shared" ref="BU315" si="1432">IF(BP315=0,0,BP315)</f>
        <v>0</v>
      </c>
      <c r="BV315" s="70">
        <f t="shared" ref="BV315" si="1433">IF(BS315=0,0,BS315)</f>
        <v>0</v>
      </c>
      <c r="BW315" s="70">
        <f t="shared" ref="BW315" si="1434">IF(BP315+BT315&gt;0,BP315+BT315,0)</f>
        <v>0</v>
      </c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 customHeight="1">
      <c r="A316" s="211"/>
      <c r="B316" s="143"/>
      <c r="C316" s="144"/>
      <c r="D316" s="145" t="s">
        <v>644</v>
      </c>
      <c r="E316" s="238">
        <f t="shared" ref="E316:H316" si="1435">SUM(E317:E319)</f>
        <v>0</v>
      </c>
      <c r="F316" s="239">
        <f t="shared" si="1435"/>
        <v>0</v>
      </c>
      <c r="G316" s="239">
        <f t="shared" si="1435"/>
        <v>0</v>
      </c>
      <c r="H316" s="239">
        <f t="shared" si="1435"/>
        <v>0</v>
      </c>
      <c r="I316" s="148">
        <f t="shared" si="578"/>
        <v>0</v>
      </c>
      <c r="J316" s="148">
        <f t="shared" si="579"/>
        <v>0</v>
      </c>
      <c r="K316" s="239">
        <f t="shared" ref="K316:Q316" si="1436">SUM(K317:K319)</f>
        <v>0</v>
      </c>
      <c r="L316" s="239">
        <f t="shared" si="1436"/>
        <v>0</v>
      </c>
      <c r="M316" s="240">
        <f t="shared" si="1436"/>
        <v>0</v>
      </c>
      <c r="N316" s="147">
        <f t="shared" si="1436"/>
        <v>0</v>
      </c>
      <c r="O316" s="147">
        <f t="shared" si="1436"/>
        <v>0</v>
      </c>
      <c r="P316" s="147">
        <f t="shared" si="1436"/>
        <v>0</v>
      </c>
      <c r="Q316" s="147">
        <f t="shared" si="1436"/>
        <v>0</v>
      </c>
      <c r="R316" s="45">
        <f t="shared" ref="R316:T316" si="1437">IF(BK316=0,SUM(AA316+AD316+AG316+AJ316+AM316+AP316+AS316+AV316+AY316+BB316+BE316+BH316),BK316)</f>
        <v>0</v>
      </c>
      <c r="S316" s="45">
        <f t="shared" si="1437"/>
        <v>0</v>
      </c>
      <c r="T316" s="45">
        <f t="shared" si="1437"/>
        <v>0</v>
      </c>
      <c r="U316" s="147">
        <f t="shared" ref="U316:W316" si="1438">SUM(U317:U319)</f>
        <v>0</v>
      </c>
      <c r="V316" s="147">
        <f t="shared" si="1438"/>
        <v>0</v>
      </c>
      <c r="W316" s="147">
        <f t="shared" si="1438"/>
        <v>0</v>
      </c>
      <c r="X316" s="150">
        <f t="shared" ref="X316:Y316" si="1439">IF(O316&gt;0,O316/K316,0)</f>
        <v>0</v>
      </c>
      <c r="Y316" s="150">
        <f t="shared" si="1439"/>
        <v>0</v>
      </c>
      <c r="Z316" s="150">
        <f t="shared" si="1378"/>
        <v>0</v>
      </c>
      <c r="AA316" s="147">
        <f t="shared" ref="AA316:BW316" si="1440">SUM(AA317:AA319)</f>
        <v>0</v>
      </c>
      <c r="AB316" s="147">
        <f t="shared" si="1440"/>
        <v>0</v>
      </c>
      <c r="AC316" s="147">
        <f t="shared" si="1440"/>
        <v>0</v>
      </c>
      <c r="AD316" s="239">
        <f t="shared" si="1440"/>
        <v>0</v>
      </c>
      <c r="AE316" s="239">
        <f t="shared" si="1440"/>
        <v>0</v>
      </c>
      <c r="AF316" s="239">
        <f t="shared" si="1440"/>
        <v>0</v>
      </c>
      <c r="AG316" s="239">
        <f t="shared" si="1440"/>
        <v>0</v>
      </c>
      <c r="AH316" s="239">
        <f t="shared" si="1440"/>
        <v>0</v>
      </c>
      <c r="AI316" s="147">
        <f t="shared" si="1440"/>
        <v>0</v>
      </c>
      <c r="AJ316" s="147">
        <f t="shared" si="1440"/>
        <v>0</v>
      </c>
      <c r="AK316" s="147">
        <f t="shared" si="1440"/>
        <v>0</v>
      </c>
      <c r="AL316" s="147">
        <f t="shared" si="1440"/>
        <v>0</v>
      </c>
      <c r="AM316" s="147">
        <f t="shared" si="1440"/>
        <v>0</v>
      </c>
      <c r="AN316" s="147">
        <f t="shared" si="1440"/>
        <v>0</v>
      </c>
      <c r="AO316" s="147">
        <f t="shared" si="1440"/>
        <v>0</v>
      </c>
      <c r="AP316" s="147">
        <f t="shared" si="1440"/>
        <v>0</v>
      </c>
      <c r="AQ316" s="147">
        <f t="shared" si="1440"/>
        <v>0</v>
      </c>
      <c r="AR316" s="147">
        <f t="shared" si="1440"/>
        <v>0</v>
      </c>
      <c r="AS316" s="147">
        <f t="shared" si="1440"/>
        <v>0</v>
      </c>
      <c r="AT316" s="147">
        <f t="shared" si="1440"/>
        <v>0</v>
      </c>
      <c r="AU316" s="147">
        <f t="shared" si="1440"/>
        <v>0</v>
      </c>
      <c r="AV316" s="147">
        <f t="shared" si="1440"/>
        <v>0</v>
      </c>
      <c r="AW316" s="147">
        <f t="shared" si="1440"/>
        <v>0</v>
      </c>
      <c r="AX316" s="147">
        <f t="shared" si="1440"/>
        <v>0</v>
      </c>
      <c r="AY316" s="147">
        <f t="shared" si="1440"/>
        <v>0</v>
      </c>
      <c r="AZ316" s="147">
        <f t="shared" si="1440"/>
        <v>0</v>
      </c>
      <c r="BA316" s="147">
        <f t="shared" si="1440"/>
        <v>0</v>
      </c>
      <c r="BB316" s="147">
        <f t="shared" si="1440"/>
        <v>0</v>
      </c>
      <c r="BC316" s="147">
        <f t="shared" si="1440"/>
        <v>0</v>
      </c>
      <c r="BD316" s="147">
        <f t="shared" si="1440"/>
        <v>0</v>
      </c>
      <c r="BE316" s="147">
        <f t="shared" si="1440"/>
        <v>0</v>
      </c>
      <c r="BF316" s="147">
        <f t="shared" si="1440"/>
        <v>0</v>
      </c>
      <c r="BG316" s="147">
        <f t="shared" si="1440"/>
        <v>0</v>
      </c>
      <c r="BH316" s="147">
        <f t="shared" si="1440"/>
        <v>0</v>
      </c>
      <c r="BI316" s="147">
        <f t="shared" si="1440"/>
        <v>0</v>
      </c>
      <c r="BJ316" s="147">
        <f t="shared" si="1440"/>
        <v>0</v>
      </c>
      <c r="BK316" s="147">
        <f t="shared" si="1440"/>
        <v>0</v>
      </c>
      <c r="BL316" s="147">
        <f t="shared" si="1440"/>
        <v>0</v>
      </c>
      <c r="BM316" s="147">
        <f t="shared" si="1440"/>
        <v>0</v>
      </c>
      <c r="BN316" s="147">
        <f t="shared" si="1440"/>
        <v>0</v>
      </c>
      <c r="BO316" s="147">
        <f t="shared" si="1440"/>
        <v>0</v>
      </c>
      <c r="BP316" s="147">
        <f t="shared" si="1440"/>
        <v>0</v>
      </c>
      <c r="BQ316" s="147">
        <f t="shared" si="1440"/>
        <v>0</v>
      </c>
      <c r="BR316" s="147">
        <f t="shared" si="1440"/>
        <v>0</v>
      </c>
      <c r="BS316" s="147">
        <f t="shared" si="1440"/>
        <v>0</v>
      </c>
      <c r="BT316" s="147">
        <f t="shared" si="1440"/>
        <v>0</v>
      </c>
      <c r="BU316" s="147">
        <f t="shared" si="1440"/>
        <v>0</v>
      </c>
      <c r="BV316" s="147">
        <f t="shared" si="1440"/>
        <v>0</v>
      </c>
      <c r="BW316" s="147">
        <f t="shared" si="1440"/>
        <v>0</v>
      </c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>
      <c r="A317" s="72"/>
      <c r="B317" s="73"/>
      <c r="C317" s="253"/>
      <c r="D317" s="58"/>
      <c r="E317" s="59"/>
      <c r="F317" s="60"/>
      <c r="G317" s="60">
        <f t="shared" ref="G317:G319" si="1441">E317-F317</f>
        <v>0</v>
      </c>
      <c r="H317" s="60"/>
      <c r="I317" s="61">
        <f t="shared" si="578"/>
        <v>0</v>
      </c>
      <c r="J317" s="61">
        <f t="shared" si="579"/>
        <v>0</v>
      </c>
      <c r="K317" s="70"/>
      <c r="L317" s="63"/>
      <c r="M317" s="65"/>
      <c r="N317" s="65"/>
      <c r="O317" s="66">
        <f t="shared" ref="O317:Q317" si="1442">AA317+AD317+AG317+AJ317+AM317+AP317+AS317+AV317+AY317+BB317+BE317+BH317</f>
        <v>0</v>
      </c>
      <c r="P317" s="66">
        <f t="shared" si="1442"/>
        <v>0</v>
      </c>
      <c r="Q317" s="66">
        <f t="shared" si="1442"/>
        <v>0</v>
      </c>
      <c r="R317" s="67">
        <f t="shared" ref="R317:T317" si="1443">IF(BK317=0,SUM(AA317+AD317+AG317+AJ317+AM317+AP317+AS317+AV317+AY317+BB317+BE317+BH317),BK317)</f>
        <v>0</v>
      </c>
      <c r="S317" s="67">
        <f t="shared" si="1443"/>
        <v>0</v>
      </c>
      <c r="T317" s="67">
        <f t="shared" si="1443"/>
        <v>0</v>
      </c>
      <c r="U317" s="66">
        <f t="shared" ref="U317:U319" si="1444">K317-O317</f>
        <v>0</v>
      </c>
      <c r="V317" s="66">
        <f t="shared" ref="V317:V319" si="1445">L317-P317-M317</f>
        <v>0</v>
      </c>
      <c r="W317" s="66">
        <f t="shared" ref="W317:W319" si="1446">N317-Q317</f>
        <v>0</v>
      </c>
      <c r="X317" s="69">
        <f t="shared" ref="X317:Y317" si="1447">IF(O317&gt;0,O317/K317,0)</f>
        <v>0</v>
      </c>
      <c r="Y317" s="69">
        <f t="shared" si="1447"/>
        <v>0</v>
      </c>
      <c r="Z317" s="69">
        <f t="shared" si="1378"/>
        <v>0</v>
      </c>
      <c r="AA317" s="70"/>
      <c r="AB317" s="70"/>
      <c r="AC317" s="70"/>
      <c r="AD317" s="70"/>
      <c r="AE317" s="71"/>
      <c r="AF317" s="71"/>
      <c r="AG317" s="71"/>
      <c r="AH317" s="71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65"/>
      <c r="BI317" s="70"/>
      <c r="BJ317" s="70"/>
      <c r="BK317" s="65"/>
      <c r="BL317" s="70"/>
      <c r="BM317" s="70"/>
      <c r="BN317" s="70">
        <f t="shared" ref="BN317:BN318" si="1448">IF(O317-BK317&gt;0,O317-BK317,0)</f>
        <v>0</v>
      </c>
      <c r="BO317" s="65">
        <f t="shared" ref="BO317:BO318" si="1449">IF(Q317-BM317&gt;0,Q317-BM317,0)</f>
        <v>0</v>
      </c>
      <c r="BP317" s="70">
        <f t="shared" ref="BP317:BP318" si="1450">IF(BN317+BO317&gt;0,BN317+BO317,0)</f>
        <v>0</v>
      </c>
      <c r="BQ317" s="70">
        <f t="shared" ref="BQ317:BQ318" si="1451">IF(U317=0,0,U317)</f>
        <v>0</v>
      </c>
      <c r="BR317" s="70">
        <f t="shared" ref="BR317:BR318" si="1452">IF(W317=0,0,W317)</f>
        <v>0</v>
      </c>
      <c r="BS317" s="70">
        <f t="shared" ref="BS317:BS318" si="1453">IF(BQ317+BR317&gt;0,BQ317+BR317,0)</f>
        <v>0</v>
      </c>
      <c r="BT317" s="70">
        <f t="shared" ref="BT317:BT318" si="1454">IF(V317&gt;0,V317,0)</f>
        <v>0</v>
      </c>
      <c r="BU317" s="70">
        <f t="shared" ref="BU317:BU318" si="1455">IF(BP317=0,0,BP317)</f>
        <v>0</v>
      </c>
      <c r="BV317" s="70">
        <f t="shared" ref="BV317:BV318" si="1456">IF(BS317=0,0,BS317)</f>
        <v>0</v>
      </c>
      <c r="BW317" s="70">
        <f t="shared" ref="BW317:BW318" si="1457">IF(BP317+BT317&gt;0,BP317+BT317,0)</f>
        <v>0</v>
      </c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>
      <c r="A318" s="72"/>
      <c r="B318" s="73"/>
      <c r="C318" s="253"/>
      <c r="D318" s="58"/>
      <c r="E318" s="59"/>
      <c r="F318" s="60"/>
      <c r="G318" s="60">
        <f t="shared" si="1441"/>
        <v>0</v>
      </c>
      <c r="H318" s="60"/>
      <c r="I318" s="61">
        <f t="shared" si="578"/>
        <v>0</v>
      </c>
      <c r="J318" s="61">
        <f t="shared" si="579"/>
        <v>0</v>
      </c>
      <c r="K318" s="70"/>
      <c r="L318" s="63"/>
      <c r="M318" s="65"/>
      <c r="N318" s="65"/>
      <c r="O318" s="66">
        <f t="shared" ref="O318:Q318" si="1458">AA318+AD318+AG318+AJ318+AM318+AP318+AS318+AV318+AY318+BB318+BE318+BH318</f>
        <v>0</v>
      </c>
      <c r="P318" s="66">
        <f t="shared" si="1458"/>
        <v>0</v>
      </c>
      <c r="Q318" s="66">
        <f t="shared" si="1458"/>
        <v>0</v>
      </c>
      <c r="R318" s="67">
        <f t="shared" ref="R318:T318" si="1459">IF(BK318=0,SUM(AA318+AD318+AG318+AJ318+AM318+AP318+AS318+AV318+AY318+BB318+BE318+BH318),BK318)</f>
        <v>0</v>
      </c>
      <c r="S318" s="67">
        <f t="shared" si="1459"/>
        <v>0</v>
      </c>
      <c r="T318" s="67">
        <f t="shared" si="1459"/>
        <v>0</v>
      </c>
      <c r="U318" s="66">
        <f t="shared" si="1444"/>
        <v>0</v>
      </c>
      <c r="V318" s="66">
        <f t="shared" si="1445"/>
        <v>0</v>
      </c>
      <c r="W318" s="66">
        <f t="shared" si="1446"/>
        <v>0</v>
      </c>
      <c r="X318" s="69">
        <f t="shared" ref="X318:Y318" si="1460">IF(O318&gt;0,O318/K318,0)</f>
        <v>0</v>
      </c>
      <c r="Y318" s="69">
        <f t="shared" si="1460"/>
        <v>0</v>
      </c>
      <c r="Z318" s="69">
        <f t="shared" si="1378"/>
        <v>0</v>
      </c>
      <c r="AA318" s="70"/>
      <c r="AB318" s="70"/>
      <c r="AC318" s="70"/>
      <c r="AD318" s="70"/>
      <c r="AE318" s="71"/>
      <c r="AF318" s="71"/>
      <c r="AG318" s="71"/>
      <c r="AH318" s="71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63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>
        <f t="shared" si="1448"/>
        <v>0</v>
      </c>
      <c r="BO318" s="65">
        <f t="shared" si="1449"/>
        <v>0</v>
      </c>
      <c r="BP318" s="70">
        <f t="shared" si="1450"/>
        <v>0</v>
      </c>
      <c r="BQ318" s="70">
        <f t="shared" si="1451"/>
        <v>0</v>
      </c>
      <c r="BR318" s="70">
        <f t="shared" si="1452"/>
        <v>0</v>
      </c>
      <c r="BS318" s="70">
        <f t="shared" si="1453"/>
        <v>0</v>
      </c>
      <c r="BT318" s="70">
        <f t="shared" si="1454"/>
        <v>0</v>
      </c>
      <c r="BU318" s="70">
        <f t="shared" si="1455"/>
        <v>0</v>
      </c>
      <c r="BV318" s="70">
        <f t="shared" si="1456"/>
        <v>0</v>
      </c>
      <c r="BW318" s="70">
        <f t="shared" si="1457"/>
        <v>0</v>
      </c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>
      <c r="A319" s="72"/>
      <c r="B319" s="73"/>
      <c r="C319" s="253"/>
      <c r="D319" s="58"/>
      <c r="E319" s="59"/>
      <c r="F319" s="60"/>
      <c r="G319" s="60">
        <f t="shared" si="1441"/>
        <v>0</v>
      </c>
      <c r="H319" s="60"/>
      <c r="I319" s="61">
        <f t="shared" si="578"/>
        <v>0</v>
      </c>
      <c r="J319" s="61">
        <f t="shared" si="579"/>
        <v>0</v>
      </c>
      <c r="K319" s="63"/>
      <c r="L319" s="63"/>
      <c r="M319" s="70"/>
      <c r="N319" s="63"/>
      <c r="O319" s="66">
        <f t="shared" ref="O319:Q319" si="1461">AA319+AD319+AG319+AJ319+AM319+AP319+AS319+AV319+AY319+BB319+BE319+BH319</f>
        <v>0</v>
      </c>
      <c r="P319" s="66">
        <f t="shared" si="1461"/>
        <v>0</v>
      </c>
      <c r="Q319" s="66">
        <f t="shared" si="1461"/>
        <v>0</v>
      </c>
      <c r="R319" s="67">
        <f t="shared" ref="R319:T319" si="1462">IF(BK319=0,SUM(AA319+AD319+AG319+AJ319+AM319+AP319+AS319+AV319+AY319+BB319+BE319+BH319),BK319)</f>
        <v>0</v>
      </c>
      <c r="S319" s="67">
        <f t="shared" si="1462"/>
        <v>0</v>
      </c>
      <c r="T319" s="67">
        <f t="shared" si="1462"/>
        <v>0</v>
      </c>
      <c r="U319" s="66">
        <f t="shared" si="1444"/>
        <v>0</v>
      </c>
      <c r="V319" s="66">
        <f t="shared" si="1445"/>
        <v>0</v>
      </c>
      <c r="W319" s="66">
        <f t="shared" si="1446"/>
        <v>0</v>
      </c>
      <c r="X319" s="69">
        <f t="shared" ref="X319:Y319" si="1463">IF(O319&gt;0,O319/K319,0)</f>
        <v>0</v>
      </c>
      <c r="Y319" s="69">
        <f t="shared" si="1463"/>
        <v>0</v>
      </c>
      <c r="Z319" s="69">
        <f t="shared" si="1378"/>
        <v>0</v>
      </c>
      <c r="AA319" s="70"/>
      <c r="AB319" s="70"/>
      <c r="AC319" s="70"/>
      <c r="AD319" s="70"/>
      <c r="AE319" s="71"/>
      <c r="AF319" s="71"/>
      <c r="AG319" s="71"/>
      <c r="AH319" s="71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>
        <f t="shared" ref="BN319" si="1464">IF(O319-BK319&gt;0,O319-BK319,0)</f>
        <v>0</v>
      </c>
      <c r="BO319" s="65">
        <f t="shared" ref="BO319" si="1465">IF(Q319-BM319&gt;0,Q319-BM319,0)</f>
        <v>0</v>
      </c>
      <c r="BP319" s="70">
        <f t="shared" ref="BP319" si="1466">IF(BN319+BO319&gt;0,BN319+BO319,0)</f>
        <v>0</v>
      </c>
      <c r="BQ319" s="70">
        <f t="shared" ref="BQ319" si="1467">IF(U319=0,0,U319)</f>
        <v>0</v>
      </c>
      <c r="BR319" s="70">
        <f t="shared" ref="BR319" si="1468">IF(W319=0,0,W319)</f>
        <v>0</v>
      </c>
      <c r="BS319" s="70">
        <f t="shared" ref="BS319" si="1469">IF(BQ319+BR319&gt;0,BQ319+BR319,0)</f>
        <v>0</v>
      </c>
      <c r="BT319" s="70">
        <f t="shared" ref="BT319" si="1470">IF(V319&gt;0,V319,0)</f>
        <v>0</v>
      </c>
      <c r="BU319" s="70">
        <f t="shared" ref="BU319" si="1471">IF(BP319=0,0,BP319)</f>
        <v>0</v>
      </c>
      <c r="BV319" s="70">
        <f t="shared" ref="BV319" si="1472">IF(BS319=0,0,BS319)</f>
        <v>0</v>
      </c>
      <c r="BW319" s="70">
        <f t="shared" ref="BW319" si="1473">IF(BP319+BT319&gt;0,BP319+BT319,0)</f>
        <v>0</v>
      </c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>
      <c r="A320" s="48"/>
      <c r="B320" s="49" t="s">
        <v>645</v>
      </c>
      <c r="C320" s="50"/>
      <c r="D320" s="50"/>
      <c r="E320" s="51">
        <f t="shared" ref="E320:H320" si="1474">E321+E339+E365</f>
        <v>1358465.96</v>
      </c>
      <c r="F320" s="52">
        <f t="shared" si="1474"/>
        <v>0</v>
      </c>
      <c r="G320" s="52">
        <f t="shared" si="1474"/>
        <v>1358465.96</v>
      </c>
      <c r="H320" s="52">
        <f t="shared" si="1474"/>
        <v>570000</v>
      </c>
      <c r="I320" s="78">
        <f t="shared" si="578"/>
        <v>0.96107675749195798</v>
      </c>
      <c r="J320" s="78">
        <f t="shared" si="579"/>
        <v>0.33705073478617015</v>
      </c>
      <c r="K320" s="52">
        <f t="shared" ref="K320:Q320" si="1475">K321+K339+K365</f>
        <v>1305590.0599999998</v>
      </c>
      <c r="L320" s="52">
        <f t="shared" si="1475"/>
        <v>186328.27999999997</v>
      </c>
      <c r="M320" s="141">
        <f t="shared" si="1475"/>
        <v>9442.0499999999993</v>
      </c>
      <c r="N320" s="52">
        <f t="shared" si="1475"/>
        <v>0</v>
      </c>
      <c r="O320" s="52">
        <f t="shared" si="1475"/>
        <v>457871.95</v>
      </c>
      <c r="P320" s="52">
        <f t="shared" si="1475"/>
        <v>148261.24</v>
      </c>
      <c r="Q320" s="52">
        <f t="shared" si="1475"/>
        <v>0</v>
      </c>
      <c r="R320" s="54">
        <f t="shared" ref="R320:T320" si="1476">IF(BK320=0,SUM(AA320+AD320+AG320+AJ320+AM320+AP320+AS320+AV320+AY320+BB320+BE320+BH320),BK320)</f>
        <v>457871.94999999995</v>
      </c>
      <c r="S320" s="54">
        <f t="shared" si="1476"/>
        <v>148261.24</v>
      </c>
      <c r="T320" s="54">
        <f t="shared" si="1476"/>
        <v>0</v>
      </c>
      <c r="U320" s="52">
        <f t="shared" ref="U320:W320" si="1477">U321+U339+U365</f>
        <v>847718.11</v>
      </c>
      <c r="V320" s="52">
        <f t="shared" si="1477"/>
        <v>28624.989999999998</v>
      </c>
      <c r="W320" s="52">
        <f t="shared" si="1477"/>
        <v>0</v>
      </c>
      <c r="X320" s="53">
        <f t="shared" ref="X320:Y320" si="1478">IF(O320&gt;0,O320/K320,0)</f>
        <v>0.35070116112863181</v>
      </c>
      <c r="Y320" s="53">
        <f t="shared" si="1478"/>
        <v>0.79569907477276136</v>
      </c>
      <c r="Z320" s="53">
        <f t="shared" si="1378"/>
        <v>0</v>
      </c>
      <c r="AA320" s="52">
        <f t="shared" ref="AA320:BW320" si="1479">AA321+AA339+AA365</f>
        <v>3800</v>
      </c>
      <c r="AB320" s="52">
        <f t="shared" si="1479"/>
        <v>96787.5</v>
      </c>
      <c r="AC320" s="52">
        <f t="shared" si="1479"/>
        <v>0</v>
      </c>
      <c r="AD320" s="52">
        <f t="shared" si="1479"/>
        <v>15079.15</v>
      </c>
      <c r="AE320" s="52">
        <f t="shared" si="1479"/>
        <v>10703.24</v>
      </c>
      <c r="AF320" s="52">
        <f t="shared" si="1479"/>
        <v>0</v>
      </c>
      <c r="AG320" s="52">
        <f t="shared" si="1479"/>
        <v>130712.52999999998</v>
      </c>
      <c r="AH320" s="52">
        <f t="shared" si="1479"/>
        <v>39224</v>
      </c>
      <c r="AI320" s="52">
        <f t="shared" si="1479"/>
        <v>0</v>
      </c>
      <c r="AJ320" s="52">
        <f t="shared" si="1479"/>
        <v>59274.000000000007</v>
      </c>
      <c r="AK320" s="52">
        <f t="shared" si="1479"/>
        <v>0</v>
      </c>
      <c r="AL320" s="52">
        <f t="shared" si="1479"/>
        <v>0</v>
      </c>
      <c r="AM320" s="52">
        <f t="shared" si="1479"/>
        <v>104539.84999999999</v>
      </c>
      <c r="AN320" s="52">
        <f t="shared" si="1479"/>
        <v>115</v>
      </c>
      <c r="AO320" s="52">
        <f t="shared" si="1479"/>
        <v>0</v>
      </c>
      <c r="AP320" s="52">
        <f t="shared" si="1479"/>
        <v>144466.41999999998</v>
      </c>
      <c r="AQ320" s="52">
        <f t="shared" si="1479"/>
        <v>1431.5</v>
      </c>
      <c r="AR320" s="52">
        <f t="shared" si="1479"/>
        <v>0</v>
      </c>
      <c r="AS320" s="52">
        <f t="shared" si="1479"/>
        <v>0</v>
      </c>
      <c r="AT320" s="52">
        <f t="shared" si="1479"/>
        <v>0</v>
      </c>
      <c r="AU320" s="52">
        <f t="shared" si="1479"/>
        <v>0</v>
      </c>
      <c r="AV320" s="52">
        <f t="shared" si="1479"/>
        <v>0</v>
      </c>
      <c r="AW320" s="52">
        <f t="shared" si="1479"/>
        <v>0</v>
      </c>
      <c r="AX320" s="52">
        <f t="shared" si="1479"/>
        <v>0</v>
      </c>
      <c r="AY320" s="52">
        <f t="shared" si="1479"/>
        <v>0</v>
      </c>
      <c r="AZ320" s="52">
        <f t="shared" si="1479"/>
        <v>0</v>
      </c>
      <c r="BA320" s="52">
        <f t="shared" si="1479"/>
        <v>0</v>
      </c>
      <c r="BB320" s="52">
        <f t="shared" si="1479"/>
        <v>0</v>
      </c>
      <c r="BC320" s="52">
        <f t="shared" si="1479"/>
        <v>0</v>
      </c>
      <c r="BD320" s="52">
        <f t="shared" si="1479"/>
        <v>0</v>
      </c>
      <c r="BE320" s="52">
        <f t="shared" si="1479"/>
        <v>0</v>
      </c>
      <c r="BF320" s="52">
        <f t="shared" si="1479"/>
        <v>0</v>
      </c>
      <c r="BG320" s="52">
        <f t="shared" si="1479"/>
        <v>0</v>
      </c>
      <c r="BH320" s="52">
        <f t="shared" si="1479"/>
        <v>0</v>
      </c>
      <c r="BI320" s="52">
        <f t="shared" si="1479"/>
        <v>0</v>
      </c>
      <c r="BJ320" s="52">
        <f t="shared" si="1479"/>
        <v>0</v>
      </c>
      <c r="BK320" s="52">
        <f t="shared" si="1479"/>
        <v>0</v>
      </c>
      <c r="BL320" s="52">
        <f t="shared" si="1479"/>
        <v>0</v>
      </c>
      <c r="BM320" s="52">
        <f t="shared" si="1479"/>
        <v>0</v>
      </c>
      <c r="BN320" s="52">
        <f t="shared" si="1479"/>
        <v>457871.95</v>
      </c>
      <c r="BO320" s="52">
        <f t="shared" si="1479"/>
        <v>0</v>
      </c>
      <c r="BP320" s="52">
        <f t="shared" si="1479"/>
        <v>457871.95</v>
      </c>
      <c r="BQ320" s="52">
        <f t="shared" si="1479"/>
        <v>847718.11</v>
      </c>
      <c r="BR320" s="52">
        <f t="shared" si="1479"/>
        <v>0</v>
      </c>
      <c r="BS320" s="52">
        <f t="shared" si="1479"/>
        <v>847718.11</v>
      </c>
      <c r="BT320" s="52">
        <f t="shared" si="1479"/>
        <v>28624.989999999998</v>
      </c>
      <c r="BU320" s="52">
        <f t="shared" si="1479"/>
        <v>457871.95</v>
      </c>
      <c r="BV320" s="52">
        <f t="shared" si="1479"/>
        <v>847718.11</v>
      </c>
      <c r="BW320" s="52">
        <f t="shared" si="1479"/>
        <v>486496.94</v>
      </c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>
      <c r="A321" s="235"/>
      <c r="B321" s="236"/>
      <c r="C321" s="192"/>
      <c r="D321" s="237" t="s">
        <v>646</v>
      </c>
      <c r="E321" s="238">
        <f t="shared" ref="E321:H321" si="1480">E322+E329</f>
        <v>150932.97999999998</v>
      </c>
      <c r="F321" s="239">
        <f t="shared" si="1480"/>
        <v>0</v>
      </c>
      <c r="G321" s="239">
        <f t="shared" si="1480"/>
        <v>150932.97999999998</v>
      </c>
      <c r="H321" s="239">
        <f t="shared" si="1480"/>
        <v>0</v>
      </c>
      <c r="I321" s="148">
        <f t="shared" si="578"/>
        <v>0.20936444771712567</v>
      </c>
      <c r="J321" s="148">
        <f t="shared" si="579"/>
        <v>0.1532867104326702</v>
      </c>
      <c r="K321" s="239">
        <f t="shared" ref="K321:Q321" si="1481">K322+K329</f>
        <v>31599.999999999971</v>
      </c>
      <c r="L321" s="239">
        <f t="shared" si="1481"/>
        <v>0</v>
      </c>
      <c r="M321" s="240">
        <f t="shared" si="1481"/>
        <v>0</v>
      </c>
      <c r="N321" s="239">
        <f t="shared" si="1481"/>
        <v>0</v>
      </c>
      <c r="O321" s="239">
        <f t="shared" si="1481"/>
        <v>23136.02</v>
      </c>
      <c r="P321" s="239">
        <f t="shared" si="1481"/>
        <v>0</v>
      </c>
      <c r="Q321" s="239">
        <f t="shared" si="1481"/>
        <v>0</v>
      </c>
      <c r="R321" s="45">
        <f t="shared" ref="R321:T321" si="1482">IF(BK321=0,SUM(AA321+AD321+AG321+AJ321+AM321+AP321+AS321+AV321+AY321+BB321+BE321+BH321),BK321)</f>
        <v>23136.02</v>
      </c>
      <c r="S321" s="45">
        <f t="shared" si="1482"/>
        <v>0</v>
      </c>
      <c r="T321" s="45">
        <f t="shared" si="1482"/>
        <v>0</v>
      </c>
      <c r="U321" s="239">
        <f t="shared" ref="U321:W321" si="1483">U322+U329</f>
        <v>8463.9799999999705</v>
      </c>
      <c r="V321" s="239">
        <f t="shared" si="1483"/>
        <v>0</v>
      </c>
      <c r="W321" s="239">
        <f t="shared" si="1483"/>
        <v>0</v>
      </c>
      <c r="X321" s="150">
        <f t="shared" ref="X321:Y321" si="1484">IF(O321&gt;0,O321/K321,0)</f>
        <v>0.73215253164557026</v>
      </c>
      <c r="Y321" s="150">
        <f t="shared" si="1484"/>
        <v>0</v>
      </c>
      <c r="Z321" s="150">
        <f t="shared" si="1378"/>
        <v>0</v>
      </c>
      <c r="AA321" s="239">
        <f t="shared" ref="AA321:BW321" si="1485">AA322+AA329</f>
        <v>3800</v>
      </c>
      <c r="AB321" s="239">
        <f t="shared" si="1485"/>
        <v>0</v>
      </c>
      <c r="AC321" s="239">
        <f t="shared" si="1485"/>
        <v>0</v>
      </c>
      <c r="AD321" s="239">
        <f t="shared" si="1485"/>
        <v>3800</v>
      </c>
      <c r="AE321" s="239">
        <f t="shared" si="1485"/>
        <v>0</v>
      </c>
      <c r="AF321" s="239">
        <f t="shared" si="1485"/>
        <v>0</v>
      </c>
      <c r="AG321" s="239">
        <f t="shared" si="1485"/>
        <v>3979.51</v>
      </c>
      <c r="AH321" s="239">
        <f t="shared" si="1485"/>
        <v>0</v>
      </c>
      <c r="AI321" s="239">
        <f t="shared" si="1485"/>
        <v>0</v>
      </c>
      <c r="AJ321" s="239">
        <f t="shared" si="1485"/>
        <v>3600</v>
      </c>
      <c r="AK321" s="239">
        <f t="shared" si="1485"/>
        <v>0</v>
      </c>
      <c r="AL321" s="239">
        <f t="shared" si="1485"/>
        <v>0</v>
      </c>
      <c r="AM321" s="239">
        <f t="shared" si="1485"/>
        <v>3820.29</v>
      </c>
      <c r="AN321" s="239">
        <f t="shared" si="1485"/>
        <v>0</v>
      </c>
      <c r="AO321" s="239">
        <f t="shared" si="1485"/>
        <v>0</v>
      </c>
      <c r="AP321" s="239">
        <f t="shared" si="1485"/>
        <v>4136.22</v>
      </c>
      <c r="AQ321" s="239">
        <f t="shared" si="1485"/>
        <v>0</v>
      </c>
      <c r="AR321" s="239">
        <f t="shared" si="1485"/>
        <v>0</v>
      </c>
      <c r="AS321" s="239">
        <f t="shared" si="1485"/>
        <v>0</v>
      </c>
      <c r="AT321" s="239">
        <f t="shared" si="1485"/>
        <v>0</v>
      </c>
      <c r="AU321" s="239">
        <f t="shared" si="1485"/>
        <v>0</v>
      </c>
      <c r="AV321" s="239">
        <f t="shared" si="1485"/>
        <v>0</v>
      </c>
      <c r="AW321" s="239">
        <f t="shared" si="1485"/>
        <v>0</v>
      </c>
      <c r="AX321" s="239">
        <f t="shared" si="1485"/>
        <v>0</v>
      </c>
      <c r="AY321" s="239">
        <f t="shared" si="1485"/>
        <v>0</v>
      </c>
      <c r="AZ321" s="239">
        <f t="shared" si="1485"/>
        <v>0</v>
      </c>
      <c r="BA321" s="239">
        <f t="shared" si="1485"/>
        <v>0</v>
      </c>
      <c r="BB321" s="239">
        <f t="shared" si="1485"/>
        <v>0</v>
      </c>
      <c r="BC321" s="239">
        <f t="shared" si="1485"/>
        <v>0</v>
      </c>
      <c r="BD321" s="239">
        <f t="shared" si="1485"/>
        <v>0</v>
      </c>
      <c r="BE321" s="239">
        <f t="shared" si="1485"/>
        <v>0</v>
      </c>
      <c r="BF321" s="239">
        <f t="shared" si="1485"/>
        <v>0</v>
      </c>
      <c r="BG321" s="239">
        <f t="shared" si="1485"/>
        <v>0</v>
      </c>
      <c r="BH321" s="239">
        <f t="shared" si="1485"/>
        <v>0</v>
      </c>
      <c r="BI321" s="239">
        <f t="shared" si="1485"/>
        <v>0</v>
      </c>
      <c r="BJ321" s="239">
        <f t="shared" si="1485"/>
        <v>0</v>
      </c>
      <c r="BK321" s="239">
        <f t="shared" si="1485"/>
        <v>0</v>
      </c>
      <c r="BL321" s="239">
        <f t="shared" si="1485"/>
        <v>0</v>
      </c>
      <c r="BM321" s="239">
        <f t="shared" si="1485"/>
        <v>0</v>
      </c>
      <c r="BN321" s="239">
        <f t="shared" si="1485"/>
        <v>23136.02</v>
      </c>
      <c r="BO321" s="239">
        <f t="shared" si="1485"/>
        <v>0</v>
      </c>
      <c r="BP321" s="239">
        <f t="shared" si="1485"/>
        <v>23136.02</v>
      </c>
      <c r="BQ321" s="239">
        <f t="shared" si="1485"/>
        <v>8463.9799999999705</v>
      </c>
      <c r="BR321" s="239">
        <f t="shared" si="1485"/>
        <v>0</v>
      </c>
      <c r="BS321" s="239">
        <f t="shared" si="1485"/>
        <v>8463.9799999999705</v>
      </c>
      <c r="BT321" s="239">
        <f t="shared" si="1485"/>
        <v>0</v>
      </c>
      <c r="BU321" s="239">
        <f t="shared" si="1485"/>
        <v>23136.02</v>
      </c>
      <c r="BV321" s="239">
        <f t="shared" si="1485"/>
        <v>8463.9799999999705</v>
      </c>
      <c r="BW321" s="239">
        <f t="shared" si="1485"/>
        <v>23136.02</v>
      </c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>
      <c r="A322" s="223"/>
      <c r="B322" s="230"/>
      <c r="C322" s="38"/>
      <c r="D322" s="254" t="s">
        <v>647</v>
      </c>
      <c r="E322" s="209">
        <f t="shared" ref="E322:H322" si="1486">SUM(E323:E328)</f>
        <v>69432.98</v>
      </c>
      <c r="F322" s="163">
        <f t="shared" si="1486"/>
        <v>0</v>
      </c>
      <c r="G322" s="163">
        <f t="shared" si="1486"/>
        <v>69432.98</v>
      </c>
      <c r="H322" s="163">
        <f t="shared" si="1486"/>
        <v>0</v>
      </c>
      <c r="I322" s="217">
        <f t="shared" si="578"/>
        <v>0.42631037872780303</v>
      </c>
      <c r="J322" s="217">
        <f t="shared" si="579"/>
        <v>0.33223894466289655</v>
      </c>
      <c r="K322" s="163">
        <f t="shared" ref="K322:Q322" si="1487">SUM(K323:K328)</f>
        <v>29599.999999999971</v>
      </c>
      <c r="L322" s="163">
        <f t="shared" si="1487"/>
        <v>0</v>
      </c>
      <c r="M322" s="60">
        <f t="shared" si="1487"/>
        <v>0</v>
      </c>
      <c r="N322" s="218">
        <f t="shared" si="1487"/>
        <v>0</v>
      </c>
      <c r="O322" s="163">
        <f t="shared" si="1487"/>
        <v>23068.34</v>
      </c>
      <c r="P322" s="163">
        <f t="shared" si="1487"/>
        <v>0</v>
      </c>
      <c r="Q322" s="163">
        <f t="shared" si="1487"/>
        <v>0</v>
      </c>
      <c r="R322" s="67">
        <f t="shared" ref="R322:T322" si="1488">IF(BK322=0,SUM(AA322+AD322+AG322+AJ322+AM322+AP322+AS322+AV322+AY322+BB322+BE322+BH322),BK322)</f>
        <v>23068.34</v>
      </c>
      <c r="S322" s="67">
        <f t="shared" si="1488"/>
        <v>0</v>
      </c>
      <c r="T322" s="67">
        <f t="shared" si="1488"/>
        <v>0</v>
      </c>
      <c r="U322" s="163">
        <f t="shared" ref="U322:W322" si="1489">SUM(U323:U328)</f>
        <v>6531.6599999999708</v>
      </c>
      <c r="V322" s="163">
        <f t="shared" si="1489"/>
        <v>0</v>
      </c>
      <c r="W322" s="163">
        <f t="shared" si="1489"/>
        <v>0</v>
      </c>
      <c r="X322" s="42">
        <f t="shared" ref="X322:Y322" si="1490">IF(O322&gt;0,O322/K322,0)</f>
        <v>0.7793358108108116</v>
      </c>
      <c r="Y322" s="42">
        <f t="shared" si="1490"/>
        <v>0</v>
      </c>
      <c r="Z322" s="42">
        <f t="shared" si="1378"/>
        <v>0</v>
      </c>
      <c r="AA322" s="218">
        <f t="shared" ref="AA322:BW322" si="1491">SUM(AA323:AA328)</f>
        <v>3800</v>
      </c>
      <c r="AB322" s="218">
        <f t="shared" si="1491"/>
        <v>0</v>
      </c>
      <c r="AC322" s="218">
        <f t="shared" si="1491"/>
        <v>0</v>
      </c>
      <c r="AD322" s="218">
        <f t="shared" si="1491"/>
        <v>3800</v>
      </c>
      <c r="AE322" s="218">
        <f t="shared" si="1491"/>
        <v>0</v>
      </c>
      <c r="AF322" s="218">
        <f t="shared" si="1491"/>
        <v>0</v>
      </c>
      <c r="AG322" s="218">
        <f t="shared" si="1491"/>
        <v>3979.51</v>
      </c>
      <c r="AH322" s="218">
        <f t="shared" si="1491"/>
        <v>0</v>
      </c>
      <c r="AI322" s="218">
        <f t="shared" si="1491"/>
        <v>0</v>
      </c>
      <c r="AJ322" s="218">
        <f t="shared" si="1491"/>
        <v>3600</v>
      </c>
      <c r="AK322" s="218">
        <f t="shared" si="1491"/>
        <v>0</v>
      </c>
      <c r="AL322" s="218">
        <f t="shared" si="1491"/>
        <v>0</v>
      </c>
      <c r="AM322" s="218">
        <f t="shared" si="1491"/>
        <v>3752.61</v>
      </c>
      <c r="AN322" s="218">
        <f t="shared" si="1491"/>
        <v>0</v>
      </c>
      <c r="AO322" s="218">
        <f t="shared" si="1491"/>
        <v>0</v>
      </c>
      <c r="AP322" s="218">
        <f t="shared" si="1491"/>
        <v>4136.22</v>
      </c>
      <c r="AQ322" s="218">
        <f t="shared" si="1491"/>
        <v>0</v>
      </c>
      <c r="AR322" s="218">
        <f t="shared" si="1491"/>
        <v>0</v>
      </c>
      <c r="AS322" s="218">
        <f t="shared" si="1491"/>
        <v>0</v>
      </c>
      <c r="AT322" s="218">
        <f t="shared" si="1491"/>
        <v>0</v>
      </c>
      <c r="AU322" s="218">
        <f t="shared" si="1491"/>
        <v>0</v>
      </c>
      <c r="AV322" s="218">
        <f t="shared" si="1491"/>
        <v>0</v>
      </c>
      <c r="AW322" s="218">
        <f t="shared" si="1491"/>
        <v>0</v>
      </c>
      <c r="AX322" s="218">
        <f t="shared" si="1491"/>
        <v>0</v>
      </c>
      <c r="AY322" s="218">
        <f t="shared" si="1491"/>
        <v>0</v>
      </c>
      <c r="AZ322" s="218">
        <f t="shared" si="1491"/>
        <v>0</v>
      </c>
      <c r="BA322" s="218">
        <f t="shared" si="1491"/>
        <v>0</v>
      </c>
      <c r="BB322" s="218">
        <f t="shared" si="1491"/>
        <v>0</v>
      </c>
      <c r="BC322" s="218">
        <f t="shared" si="1491"/>
        <v>0</v>
      </c>
      <c r="BD322" s="218">
        <f t="shared" si="1491"/>
        <v>0</v>
      </c>
      <c r="BE322" s="218">
        <f t="shared" si="1491"/>
        <v>0</v>
      </c>
      <c r="BF322" s="218">
        <f t="shared" si="1491"/>
        <v>0</v>
      </c>
      <c r="BG322" s="218">
        <f t="shared" si="1491"/>
        <v>0</v>
      </c>
      <c r="BH322" s="218">
        <f t="shared" si="1491"/>
        <v>0</v>
      </c>
      <c r="BI322" s="218">
        <f t="shared" si="1491"/>
        <v>0</v>
      </c>
      <c r="BJ322" s="218">
        <f t="shared" si="1491"/>
        <v>0</v>
      </c>
      <c r="BK322" s="218">
        <f t="shared" si="1491"/>
        <v>0</v>
      </c>
      <c r="BL322" s="218">
        <f t="shared" si="1491"/>
        <v>0</v>
      </c>
      <c r="BM322" s="218">
        <f t="shared" si="1491"/>
        <v>0</v>
      </c>
      <c r="BN322" s="218">
        <f t="shared" si="1491"/>
        <v>23068.34</v>
      </c>
      <c r="BO322" s="218">
        <f t="shared" si="1491"/>
        <v>0</v>
      </c>
      <c r="BP322" s="218">
        <f t="shared" si="1491"/>
        <v>23068.34</v>
      </c>
      <c r="BQ322" s="218">
        <f t="shared" si="1491"/>
        <v>6531.6599999999708</v>
      </c>
      <c r="BR322" s="218">
        <f t="shared" si="1491"/>
        <v>0</v>
      </c>
      <c r="BS322" s="218">
        <f t="shared" si="1491"/>
        <v>6531.6599999999708</v>
      </c>
      <c r="BT322" s="218">
        <f t="shared" si="1491"/>
        <v>0</v>
      </c>
      <c r="BU322" s="218">
        <f t="shared" si="1491"/>
        <v>23068.34</v>
      </c>
      <c r="BV322" s="218">
        <f t="shared" si="1491"/>
        <v>6531.6599999999708</v>
      </c>
      <c r="BW322" s="218">
        <f t="shared" si="1491"/>
        <v>23068.34</v>
      </c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>
      <c r="A323" s="255" t="s">
        <v>648</v>
      </c>
      <c r="C323" s="57" t="s">
        <v>507</v>
      </c>
      <c r="D323" s="256" t="s">
        <v>649</v>
      </c>
      <c r="E323" s="59">
        <v>61900</v>
      </c>
      <c r="F323" s="60"/>
      <c r="G323" s="60">
        <f t="shared" ref="G323:G328" si="1492">E323-F323</f>
        <v>61900</v>
      </c>
      <c r="H323" s="60"/>
      <c r="I323" s="61">
        <f t="shared" si="578"/>
        <v>0.42972536348949875</v>
      </c>
      <c r="J323" s="61">
        <f t="shared" si="579"/>
        <v>0.35218093699515346</v>
      </c>
      <c r="K323" s="257">
        <f>26600+240409.22-240409.22</f>
        <v>26599.999999999971</v>
      </c>
      <c r="L323" s="194"/>
      <c r="M323" s="195"/>
      <c r="N323" s="195"/>
      <c r="O323" s="66">
        <f t="shared" ref="O323:Q323" si="1493">AA323+AD323+AG323+AJ323+AM323+AP323+AS323+AV323+AY323+BB323+BE323+BH323</f>
        <v>21800</v>
      </c>
      <c r="P323" s="66">
        <f t="shared" si="1493"/>
        <v>0</v>
      </c>
      <c r="Q323" s="66">
        <f t="shared" si="1493"/>
        <v>0</v>
      </c>
      <c r="R323" s="67">
        <f t="shared" ref="R323:T323" si="1494">IF(BK323=0,SUM(AA323+AD323+AG323+AJ323+AM323+AP323+AS323+AV323+AY323+BB323+BE323+BH323),BK323)</f>
        <v>21800</v>
      </c>
      <c r="S323" s="67">
        <f t="shared" si="1494"/>
        <v>0</v>
      </c>
      <c r="T323" s="67">
        <f t="shared" si="1494"/>
        <v>0</v>
      </c>
      <c r="U323" s="66">
        <f t="shared" ref="U323:U328" si="1495">K323-O323</f>
        <v>4799.9999999999709</v>
      </c>
      <c r="V323" s="66">
        <f t="shared" ref="V323:V328" si="1496">L323-P323-M323</f>
        <v>0</v>
      </c>
      <c r="W323" s="66">
        <f t="shared" ref="W323:W328" si="1497">N323-Q323</f>
        <v>0</v>
      </c>
      <c r="X323" s="69">
        <f t="shared" ref="X323:Y323" si="1498">IF(O323&gt;0,O323/K323,0)</f>
        <v>0.81954887218045203</v>
      </c>
      <c r="Y323" s="69">
        <f t="shared" si="1498"/>
        <v>0</v>
      </c>
      <c r="Z323" s="69">
        <f t="shared" si="1378"/>
        <v>0</v>
      </c>
      <c r="AA323" s="197">
        <v>3800</v>
      </c>
      <c r="AB323" s="195"/>
      <c r="AC323" s="195"/>
      <c r="AD323" s="197">
        <v>3800</v>
      </c>
      <c r="AE323" s="171"/>
      <c r="AF323" s="171"/>
      <c r="AG323" s="173">
        <v>3400</v>
      </c>
      <c r="AH323" s="171"/>
      <c r="AI323" s="195"/>
      <c r="AJ323" s="197">
        <v>3600</v>
      </c>
      <c r="AK323" s="195"/>
      <c r="AL323" s="195"/>
      <c r="AM323" s="197">
        <v>3600</v>
      </c>
      <c r="AN323" s="195"/>
      <c r="AO323" s="195"/>
      <c r="AP323" s="197">
        <v>3600</v>
      </c>
      <c r="AQ323" s="195"/>
      <c r="AR323" s="195"/>
      <c r="AS323" s="195"/>
      <c r="AT323" s="195"/>
      <c r="AU323" s="195"/>
      <c r="AV323" s="195"/>
      <c r="AW323" s="195"/>
      <c r="AX323" s="195"/>
      <c r="AY323" s="195"/>
      <c r="AZ323" s="195"/>
      <c r="BA323" s="195"/>
      <c r="BB323" s="195"/>
      <c r="BC323" s="195"/>
      <c r="BD323" s="195"/>
      <c r="BE323" s="195"/>
      <c r="BF323" s="195"/>
      <c r="BG323" s="195"/>
      <c r="BH323" s="195"/>
      <c r="BI323" s="195"/>
      <c r="BJ323" s="195"/>
      <c r="BK323" s="195"/>
      <c r="BL323" s="195"/>
      <c r="BM323" s="195"/>
      <c r="BN323" s="70">
        <f t="shared" ref="BN323" si="1499">IF(O323-BK323&gt;0,O323-BK323,0)</f>
        <v>21800</v>
      </c>
      <c r="BO323" s="65">
        <f t="shared" ref="BO323" si="1500">IF(Q323-BM323&gt;0,Q323-BM323,0)</f>
        <v>0</v>
      </c>
      <c r="BP323" s="70">
        <f t="shared" ref="BP323" si="1501">IF(BN323+BO323&gt;0,BN323+BO323,0)</f>
        <v>21800</v>
      </c>
      <c r="BQ323" s="70">
        <f t="shared" ref="BQ323" si="1502">IF(U323=0,0,U323)</f>
        <v>4799.9999999999709</v>
      </c>
      <c r="BR323" s="70">
        <f t="shared" ref="BR323" si="1503">IF(W323=0,0,W323)</f>
        <v>0</v>
      </c>
      <c r="BS323" s="70">
        <f t="shared" ref="BS323" si="1504">IF(BQ323+BR323&gt;0,BQ323+BR323,0)</f>
        <v>4799.9999999999709</v>
      </c>
      <c r="BT323" s="70">
        <f t="shared" ref="BT323" si="1505">IF(V323&gt;0,V323,0)</f>
        <v>0</v>
      </c>
      <c r="BU323" s="70">
        <f t="shared" ref="BU323" si="1506">IF(BP323=0,0,BP323)</f>
        <v>21800</v>
      </c>
      <c r="BV323" s="70">
        <f t="shared" ref="BV323" si="1507">IF(BS323=0,0,BS323)</f>
        <v>4799.9999999999709</v>
      </c>
      <c r="BW323" s="70">
        <f t="shared" ref="BW323" si="1508">IF(BP323+BT323&gt;0,BP323+BT323,0)</f>
        <v>21800</v>
      </c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>
      <c r="A324" s="72"/>
      <c r="B324" s="56"/>
      <c r="C324" s="57" t="s">
        <v>650</v>
      </c>
      <c r="D324" s="101" t="s">
        <v>651</v>
      </c>
      <c r="E324" s="59"/>
      <c r="F324" s="60"/>
      <c r="G324" s="60">
        <f t="shared" si="1492"/>
        <v>0</v>
      </c>
      <c r="H324" s="60"/>
      <c r="I324" s="61">
        <f t="shared" si="578"/>
        <v>0</v>
      </c>
      <c r="J324" s="61">
        <f t="shared" si="579"/>
        <v>0</v>
      </c>
      <c r="K324" s="193"/>
      <c r="L324" s="194"/>
      <c r="M324" s="258"/>
      <c r="N324" s="259"/>
      <c r="O324" s="66">
        <f t="shared" ref="O324:Q324" si="1509">AA324+AD324+AG324+AJ324+AM324+AP324+AS324+AV324+AY324+BB324+BE324+BH324</f>
        <v>0</v>
      </c>
      <c r="P324" s="66">
        <f t="shared" si="1509"/>
        <v>0</v>
      </c>
      <c r="Q324" s="66">
        <f t="shared" si="1509"/>
        <v>0</v>
      </c>
      <c r="R324" s="67">
        <f t="shared" ref="R324:T324" si="1510">IF(BK324=0,SUM(AA324+AD324+AG324+AJ324+AM324+AP324+AS324+AV324+AY324+BB324+BE324+BH324),BK324)</f>
        <v>0</v>
      </c>
      <c r="S324" s="67">
        <f t="shared" si="1510"/>
        <v>0</v>
      </c>
      <c r="T324" s="67">
        <f t="shared" si="1510"/>
        <v>0</v>
      </c>
      <c r="U324" s="66">
        <f t="shared" si="1495"/>
        <v>0</v>
      </c>
      <c r="V324" s="66">
        <f t="shared" si="1496"/>
        <v>0</v>
      </c>
      <c r="W324" s="66">
        <f t="shared" si="1497"/>
        <v>0</v>
      </c>
      <c r="X324" s="69">
        <f t="shared" ref="X324:Y324" si="1511">IF(O324&gt;0,O324/K324,0)</f>
        <v>0</v>
      </c>
      <c r="Y324" s="69">
        <f t="shared" si="1511"/>
        <v>0</v>
      </c>
      <c r="Z324" s="69">
        <f t="shared" si="1378"/>
        <v>0</v>
      </c>
      <c r="AA324" s="195"/>
      <c r="AB324" s="195"/>
      <c r="AC324" s="195"/>
      <c r="AD324" s="195"/>
      <c r="AE324" s="171"/>
      <c r="AF324" s="171"/>
      <c r="AG324" s="171"/>
      <c r="AH324" s="171"/>
      <c r="AI324" s="195"/>
      <c r="AJ324" s="195"/>
      <c r="AK324" s="195"/>
      <c r="AL324" s="195"/>
      <c r="AM324" s="195"/>
      <c r="AN324" s="195"/>
      <c r="AO324" s="195"/>
      <c r="AP324" s="195"/>
      <c r="AQ324" s="195"/>
      <c r="AR324" s="195"/>
      <c r="AS324" s="195"/>
      <c r="AT324" s="195"/>
      <c r="AU324" s="195"/>
      <c r="AV324" s="195"/>
      <c r="AW324" s="195"/>
      <c r="AX324" s="195"/>
      <c r="AY324" s="195"/>
      <c r="AZ324" s="195"/>
      <c r="BA324" s="195"/>
      <c r="BB324" s="195"/>
      <c r="BC324" s="195"/>
      <c r="BD324" s="195"/>
      <c r="BE324" s="195"/>
      <c r="BF324" s="195"/>
      <c r="BG324" s="195"/>
      <c r="BH324" s="195"/>
      <c r="BI324" s="195"/>
      <c r="BJ324" s="195"/>
      <c r="BK324" s="195"/>
      <c r="BL324" s="195"/>
      <c r="BM324" s="195"/>
      <c r="BN324" s="70">
        <f t="shared" ref="BN324:BN328" si="1512">IF(O324-BK324&gt;0,O324-BK324,0)</f>
        <v>0</v>
      </c>
      <c r="BO324" s="65">
        <f t="shared" ref="BO324:BO328" si="1513">IF(Q324-BM324&gt;0,Q324-BM324,0)</f>
        <v>0</v>
      </c>
      <c r="BP324" s="70">
        <f t="shared" ref="BP324:BP328" si="1514">IF(BN324+BO324&gt;0,BN324+BO324,0)</f>
        <v>0</v>
      </c>
      <c r="BQ324" s="70">
        <f t="shared" ref="BQ324:BQ328" si="1515">IF(U324=0,0,U324)</f>
        <v>0</v>
      </c>
      <c r="BR324" s="70">
        <f t="shared" ref="BR324:BR328" si="1516">IF(W324=0,0,W324)</f>
        <v>0</v>
      </c>
      <c r="BS324" s="70">
        <f t="shared" ref="BS324:BS328" si="1517">IF(BQ324+BR324&gt;0,BQ324+BR324,0)</f>
        <v>0</v>
      </c>
      <c r="BT324" s="70">
        <f t="shared" ref="BT324:BT328" si="1518">IF(V324&gt;0,V324,0)</f>
        <v>0</v>
      </c>
      <c r="BU324" s="70">
        <f t="shared" ref="BU324:BU328" si="1519">IF(BP324=0,0,BP324)</f>
        <v>0</v>
      </c>
      <c r="BV324" s="70">
        <f t="shared" ref="BV324:BV328" si="1520">IF(BS324=0,0,BS324)</f>
        <v>0</v>
      </c>
      <c r="BW324" s="70">
        <f t="shared" ref="BW324:BW328" si="1521">IF(BP324+BT324&gt;0,BP324+BT324,0)</f>
        <v>0</v>
      </c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>
      <c r="A325" s="55" t="s">
        <v>652</v>
      </c>
      <c r="B325" s="56"/>
      <c r="C325" s="57" t="s">
        <v>117</v>
      </c>
      <c r="D325" s="93" t="s">
        <v>653</v>
      </c>
      <c r="E325" s="59"/>
      <c r="F325" s="60"/>
      <c r="G325" s="60">
        <f t="shared" si="1492"/>
        <v>0</v>
      </c>
      <c r="H325" s="60"/>
      <c r="I325" s="61">
        <f t="shared" si="578"/>
        <v>0</v>
      </c>
      <c r="J325" s="61">
        <f t="shared" si="579"/>
        <v>0</v>
      </c>
      <c r="K325" s="260">
        <f>1000+2000</f>
        <v>3000</v>
      </c>
      <c r="L325" s="194"/>
      <c r="M325" s="258"/>
      <c r="N325" s="259"/>
      <c r="O325" s="66">
        <f t="shared" ref="O325:Q325" si="1522">AA325+AD325+AG325+AJ325+AM325+AP325+AS325+AV325+AY325+BB325+BE325+BH325</f>
        <v>1268.3400000000001</v>
      </c>
      <c r="P325" s="66">
        <f t="shared" si="1522"/>
        <v>0</v>
      </c>
      <c r="Q325" s="66">
        <f t="shared" si="1522"/>
        <v>0</v>
      </c>
      <c r="R325" s="67">
        <f t="shared" ref="R325:T325" si="1523">IF(BK325=0,SUM(AA325+AD325+AG325+AJ325+AM325+AP325+AS325+AV325+AY325+BB325+BE325+BH325),BK325)</f>
        <v>1268.3400000000001</v>
      </c>
      <c r="S325" s="67">
        <f t="shared" si="1523"/>
        <v>0</v>
      </c>
      <c r="T325" s="67">
        <f t="shared" si="1523"/>
        <v>0</v>
      </c>
      <c r="U325" s="66">
        <f t="shared" si="1495"/>
        <v>1731.6599999999999</v>
      </c>
      <c r="V325" s="66">
        <f t="shared" si="1496"/>
        <v>0</v>
      </c>
      <c r="W325" s="66">
        <f t="shared" si="1497"/>
        <v>0</v>
      </c>
      <c r="X325" s="69">
        <f t="shared" ref="X325:Y325" si="1524">IF(O325&gt;0,O325/K325,0)</f>
        <v>0.42278000000000004</v>
      </c>
      <c r="Y325" s="69">
        <f t="shared" si="1524"/>
        <v>0</v>
      </c>
      <c r="Z325" s="69">
        <f t="shared" si="1378"/>
        <v>0</v>
      </c>
      <c r="AA325" s="195"/>
      <c r="AB325" s="195"/>
      <c r="AC325" s="195"/>
      <c r="AD325" s="195"/>
      <c r="AE325" s="171"/>
      <c r="AF325" s="171"/>
      <c r="AG325" s="171">
        <f>67.68+223.86+67.68+84.93+67.68+67.68</f>
        <v>579.51</v>
      </c>
      <c r="AH325" s="171"/>
      <c r="AI325" s="195"/>
      <c r="AJ325" s="195"/>
      <c r="AK325" s="195"/>
      <c r="AL325" s="195"/>
      <c r="AM325" s="195">
        <f>67.68+84.93</f>
        <v>152.61000000000001</v>
      </c>
      <c r="AN325" s="195"/>
      <c r="AO325" s="195"/>
      <c r="AP325" s="195">
        <f>400.86+67.68+67.68</f>
        <v>536.22</v>
      </c>
      <c r="AQ325" s="195"/>
      <c r="AR325" s="195"/>
      <c r="AS325" s="195"/>
      <c r="AT325" s="195"/>
      <c r="AU325" s="195"/>
      <c r="AV325" s="195"/>
      <c r="AW325" s="195"/>
      <c r="AX325" s="195"/>
      <c r="AY325" s="195"/>
      <c r="AZ325" s="195"/>
      <c r="BA325" s="195"/>
      <c r="BB325" s="195"/>
      <c r="BC325" s="195"/>
      <c r="BD325" s="195"/>
      <c r="BE325" s="195"/>
      <c r="BF325" s="195"/>
      <c r="BG325" s="195"/>
      <c r="BH325" s="195"/>
      <c r="BI325" s="195"/>
      <c r="BJ325" s="195"/>
      <c r="BK325" s="195"/>
      <c r="BL325" s="195"/>
      <c r="BM325" s="195"/>
      <c r="BN325" s="70">
        <f t="shared" si="1512"/>
        <v>1268.3400000000001</v>
      </c>
      <c r="BO325" s="65">
        <f t="shared" si="1513"/>
        <v>0</v>
      </c>
      <c r="BP325" s="70">
        <f t="shared" si="1514"/>
        <v>1268.3400000000001</v>
      </c>
      <c r="BQ325" s="70">
        <f t="shared" si="1515"/>
        <v>1731.6599999999999</v>
      </c>
      <c r="BR325" s="70">
        <f t="shared" si="1516"/>
        <v>0</v>
      </c>
      <c r="BS325" s="70">
        <f t="shared" si="1517"/>
        <v>1731.6599999999999</v>
      </c>
      <c r="BT325" s="70">
        <f t="shared" si="1518"/>
        <v>0</v>
      </c>
      <c r="BU325" s="70">
        <f t="shared" si="1519"/>
        <v>1268.3400000000001</v>
      </c>
      <c r="BV325" s="70">
        <f t="shared" si="1520"/>
        <v>1731.6599999999999</v>
      </c>
      <c r="BW325" s="70">
        <f t="shared" si="1521"/>
        <v>1268.3400000000001</v>
      </c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>
      <c r="A326" s="72"/>
      <c r="B326" s="56"/>
      <c r="C326" s="57" t="s">
        <v>121</v>
      </c>
      <c r="D326" s="58" t="s">
        <v>122</v>
      </c>
      <c r="E326" s="59">
        <v>0</v>
      </c>
      <c r="F326" s="60">
        <v>0</v>
      </c>
      <c r="G326" s="60">
        <f t="shared" si="1492"/>
        <v>0</v>
      </c>
      <c r="H326" s="60"/>
      <c r="I326" s="61">
        <f t="shared" si="578"/>
        <v>0</v>
      </c>
      <c r="J326" s="61">
        <f t="shared" si="579"/>
        <v>0</v>
      </c>
      <c r="K326" s="193"/>
      <c r="L326" s="194"/>
      <c r="M326" s="258"/>
      <c r="N326" s="259"/>
      <c r="O326" s="66">
        <f t="shared" ref="O326:Q326" si="1525">AA326+AD326+AG326+AJ326+AM326+AP326+AS326+AV326+AY326+BB326+BE326+BH326</f>
        <v>0</v>
      </c>
      <c r="P326" s="66">
        <f t="shared" si="1525"/>
        <v>0</v>
      </c>
      <c r="Q326" s="66">
        <f t="shared" si="1525"/>
        <v>0</v>
      </c>
      <c r="R326" s="67">
        <f t="shared" ref="R326:T326" si="1526">IF(BK326=0,SUM(AA326+AD326+AG326+AJ326+AM326+AP326+AS326+AV326+AY326+BB326+BE326+BH326),BK326)</f>
        <v>0</v>
      </c>
      <c r="S326" s="67">
        <f t="shared" si="1526"/>
        <v>0</v>
      </c>
      <c r="T326" s="67">
        <f t="shared" si="1526"/>
        <v>0</v>
      </c>
      <c r="U326" s="66">
        <f t="shared" si="1495"/>
        <v>0</v>
      </c>
      <c r="V326" s="66">
        <f t="shared" si="1496"/>
        <v>0</v>
      </c>
      <c r="W326" s="66">
        <f t="shared" si="1497"/>
        <v>0</v>
      </c>
      <c r="X326" s="69">
        <f t="shared" ref="X326:Y326" si="1527">IF(O326&gt;0,O326/K326,0)</f>
        <v>0</v>
      </c>
      <c r="Y326" s="69">
        <f t="shared" si="1527"/>
        <v>0</v>
      </c>
      <c r="Z326" s="69">
        <f t="shared" si="1378"/>
        <v>0</v>
      </c>
      <c r="AA326" s="195"/>
      <c r="AB326" s="195"/>
      <c r="AC326" s="195"/>
      <c r="AD326" s="195"/>
      <c r="AE326" s="171"/>
      <c r="AF326" s="171"/>
      <c r="AG326" s="171"/>
      <c r="AH326" s="171"/>
      <c r="AI326" s="195"/>
      <c r="AJ326" s="195"/>
      <c r="AK326" s="195"/>
      <c r="AL326" s="195"/>
      <c r="AM326" s="195"/>
      <c r="AN326" s="195"/>
      <c r="AO326" s="195"/>
      <c r="AP326" s="195"/>
      <c r="AQ326" s="195"/>
      <c r="AR326" s="195"/>
      <c r="AS326" s="195"/>
      <c r="AT326" s="195"/>
      <c r="AU326" s="195"/>
      <c r="AV326" s="195"/>
      <c r="AW326" s="195"/>
      <c r="AX326" s="195"/>
      <c r="AY326" s="195"/>
      <c r="AZ326" s="195"/>
      <c r="BA326" s="195"/>
      <c r="BB326" s="195"/>
      <c r="BC326" s="195"/>
      <c r="BD326" s="195"/>
      <c r="BE326" s="195"/>
      <c r="BF326" s="195"/>
      <c r="BG326" s="195"/>
      <c r="BH326" s="195"/>
      <c r="BI326" s="195"/>
      <c r="BJ326" s="195"/>
      <c r="BK326" s="195"/>
      <c r="BL326" s="195"/>
      <c r="BM326" s="195"/>
      <c r="BN326" s="70">
        <f t="shared" si="1512"/>
        <v>0</v>
      </c>
      <c r="BO326" s="65">
        <f t="shared" si="1513"/>
        <v>0</v>
      </c>
      <c r="BP326" s="70">
        <f t="shared" si="1514"/>
        <v>0</v>
      </c>
      <c r="BQ326" s="70">
        <f t="shared" si="1515"/>
        <v>0</v>
      </c>
      <c r="BR326" s="70">
        <f t="shared" si="1516"/>
        <v>0</v>
      </c>
      <c r="BS326" s="70">
        <f t="shared" si="1517"/>
        <v>0</v>
      </c>
      <c r="BT326" s="70">
        <f t="shared" si="1518"/>
        <v>0</v>
      </c>
      <c r="BU326" s="70">
        <f t="shared" si="1519"/>
        <v>0</v>
      </c>
      <c r="BV326" s="70">
        <f t="shared" si="1520"/>
        <v>0</v>
      </c>
      <c r="BW326" s="70">
        <f t="shared" si="1521"/>
        <v>0</v>
      </c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 customHeight="1">
      <c r="A327" s="72"/>
      <c r="B327" s="56"/>
      <c r="C327" s="57" t="s">
        <v>389</v>
      </c>
      <c r="D327" s="58" t="s">
        <v>381</v>
      </c>
      <c r="E327" s="59">
        <v>6000</v>
      </c>
      <c r="F327" s="60">
        <v>0</v>
      </c>
      <c r="G327" s="60">
        <f t="shared" si="1492"/>
        <v>6000</v>
      </c>
      <c r="H327" s="60"/>
      <c r="I327" s="61">
        <f t="shared" si="578"/>
        <v>0</v>
      </c>
      <c r="J327" s="61">
        <f t="shared" si="579"/>
        <v>0</v>
      </c>
      <c r="K327" s="193"/>
      <c r="L327" s="194"/>
      <c r="M327" s="258"/>
      <c r="N327" s="259"/>
      <c r="O327" s="66">
        <f t="shared" ref="O327:Q327" si="1528">AA327+AD327+AG327+AJ327+AM327+AP327+AS327+AV327+AY327+BB327+BE327+BH327</f>
        <v>0</v>
      </c>
      <c r="P327" s="66">
        <f t="shared" si="1528"/>
        <v>0</v>
      </c>
      <c r="Q327" s="66">
        <f t="shared" si="1528"/>
        <v>0</v>
      </c>
      <c r="R327" s="67">
        <f t="shared" ref="R327:T327" si="1529">IF(BK327=0,SUM(AA327+AD327+AG327+AJ327+AM327+AP327+AS327+AV327+AY327+BB327+BE327+BH327),BK327)</f>
        <v>0</v>
      </c>
      <c r="S327" s="67">
        <f t="shared" si="1529"/>
        <v>0</v>
      </c>
      <c r="T327" s="67">
        <f t="shared" si="1529"/>
        <v>0</v>
      </c>
      <c r="U327" s="66">
        <f t="shared" si="1495"/>
        <v>0</v>
      </c>
      <c r="V327" s="66">
        <f t="shared" si="1496"/>
        <v>0</v>
      </c>
      <c r="W327" s="66">
        <f t="shared" si="1497"/>
        <v>0</v>
      </c>
      <c r="X327" s="69">
        <f t="shared" ref="X327:Y327" si="1530">IF(O327&gt;0,O327/K327,0)</f>
        <v>0</v>
      </c>
      <c r="Y327" s="69">
        <f t="shared" si="1530"/>
        <v>0</v>
      </c>
      <c r="Z327" s="69">
        <f t="shared" si="1378"/>
        <v>0</v>
      </c>
      <c r="AA327" s="195"/>
      <c r="AB327" s="195"/>
      <c r="AC327" s="195"/>
      <c r="AD327" s="195"/>
      <c r="AE327" s="171"/>
      <c r="AF327" s="171"/>
      <c r="AG327" s="171"/>
      <c r="AH327" s="171"/>
      <c r="AI327" s="195"/>
      <c r="AJ327" s="195"/>
      <c r="AK327" s="195"/>
      <c r="AL327" s="195"/>
      <c r="AM327" s="195"/>
      <c r="AN327" s="195"/>
      <c r="AO327" s="195"/>
      <c r="AP327" s="195"/>
      <c r="AQ327" s="195"/>
      <c r="AR327" s="195"/>
      <c r="AS327" s="195"/>
      <c r="AT327" s="195"/>
      <c r="AU327" s="195"/>
      <c r="AV327" s="195"/>
      <c r="AW327" s="195"/>
      <c r="AX327" s="195"/>
      <c r="AY327" s="195"/>
      <c r="AZ327" s="195"/>
      <c r="BA327" s="195"/>
      <c r="BB327" s="195"/>
      <c r="BC327" s="195"/>
      <c r="BD327" s="195"/>
      <c r="BE327" s="195"/>
      <c r="BF327" s="195"/>
      <c r="BG327" s="195"/>
      <c r="BH327" s="195"/>
      <c r="BI327" s="195"/>
      <c r="BJ327" s="195"/>
      <c r="BK327" s="195"/>
      <c r="BL327" s="195"/>
      <c r="BM327" s="195"/>
      <c r="BN327" s="70">
        <f t="shared" si="1512"/>
        <v>0</v>
      </c>
      <c r="BO327" s="65">
        <f t="shared" si="1513"/>
        <v>0</v>
      </c>
      <c r="BP327" s="70">
        <f t="shared" si="1514"/>
        <v>0</v>
      </c>
      <c r="BQ327" s="70">
        <f t="shared" si="1515"/>
        <v>0</v>
      </c>
      <c r="BR327" s="70">
        <f t="shared" si="1516"/>
        <v>0</v>
      </c>
      <c r="BS327" s="70">
        <f t="shared" si="1517"/>
        <v>0</v>
      </c>
      <c r="BT327" s="70">
        <f t="shared" si="1518"/>
        <v>0</v>
      </c>
      <c r="BU327" s="70">
        <f t="shared" si="1519"/>
        <v>0</v>
      </c>
      <c r="BV327" s="70">
        <f t="shared" si="1520"/>
        <v>0</v>
      </c>
      <c r="BW327" s="70">
        <f t="shared" si="1521"/>
        <v>0</v>
      </c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>
      <c r="A328" s="72"/>
      <c r="B328" s="73"/>
      <c r="C328" s="57" t="s">
        <v>391</v>
      </c>
      <c r="D328" s="58" t="s">
        <v>392</v>
      </c>
      <c r="E328" s="59">
        <v>1532.98</v>
      </c>
      <c r="F328" s="60">
        <v>0</v>
      </c>
      <c r="G328" s="60">
        <f t="shared" si="1492"/>
        <v>1532.98</v>
      </c>
      <c r="H328" s="60"/>
      <c r="I328" s="61">
        <f t="shared" si="578"/>
        <v>0</v>
      </c>
      <c r="J328" s="61">
        <f t="shared" si="579"/>
        <v>0</v>
      </c>
      <c r="K328" s="193"/>
      <c r="L328" s="194"/>
      <c r="M328" s="193"/>
      <c r="N328" s="193"/>
      <c r="O328" s="66">
        <f t="shared" ref="O328:Q328" si="1531">AA328+AD328+AG328+AJ328+AM328+AP328+AS328+AV328+AY328+BB328+BE328+BH328</f>
        <v>0</v>
      </c>
      <c r="P328" s="66">
        <f t="shared" si="1531"/>
        <v>0</v>
      </c>
      <c r="Q328" s="66">
        <f t="shared" si="1531"/>
        <v>0</v>
      </c>
      <c r="R328" s="67">
        <f t="shared" ref="R328:T328" si="1532">IF(BK328=0,SUM(AA328+AD328+AG328+AJ328+AM328+AP328+AS328+AV328+AY328+BB328+BE328+BH328),BK328)</f>
        <v>0</v>
      </c>
      <c r="S328" s="67">
        <f t="shared" si="1532"/>
        <v>0</v>
      </c>
      <c r="T328" s="67">
        <f t="shared" si="1532"/>
        <v>0</v>
      </c>
      <c r="U328" s="66">
        <f t="shared" si="1495"/>
        <v>0</v>
      </c>
      <c r="V328" s="66">
        <f t="shared" si="1496"/>
        <v>0</v>
      </c>
      <c r="W328" s="66">
        <f t="shared" si="1497"/>
        <v>0</v>
      </c>
      <c r="X328" s="69">
        <f t="shared" ref="X328:Y328" si="1533">IF(O328&gt;0,O328/K328,0)</f>
        <v>0</v>
      </c>
      <c r="Y328" s="69">
        <f t="shared" si="1533"/>
        <v>0</v>
      </c>
      <c r="Z328" s="69">
        <f t="shared" si="1378"/>
        <v>0</v>
      </c>
      <c r="AA328" s="195"/>
      <c r="AB328" s="195"/>
      <c r="AC328" s="195"/>
      <c r="AD328" s="195"/>
      <c r="AE328" s="171"/>
      <c r="AF328" s="171"/>
      <c r="AG328" s="171"/>
      <c r="AH328" s="171"/>
      <c r="AI328" s="195"/>
      <c r="AJ328" s="195"/>
      <c r="AK328" s="195"/>
      <c r="AL328" s="195"/>
      <c r="AM328" s="195"/>
      <c r="AN328" s="195"/>
      <c r="AO328" s="195"/>
      <c r="AP328" s="195"/>
      <c r="AQ328" s="195"/>
      <c r="AR328" s="195"/>
      <c r="AS328" s="195"/>
      <c r="AT328" s="195"/>
      <c r="AU328" s="195"/>
      <c r="AV328" s="195"/>
      <c r="AW328" s="195"/>
      <c r="AX328" s="195"/>
      <c r="AY328" s="195"/>
      <c r="AZ328" s="195"/>
      <c r="BA328" s="195"/>
      <c r="BB328" s="195"/>
      <c r="BC328" s="195"/>
      <c r="BD328" s="195"/>
      <c r="BE328" s="195"/>
      <c r="BF328" s="195"/>
      <c r="BG328" s="195"/>
      <c r="BH328" s="195"/>
      <c r="BI328" s="195"/>
      <c r="BJ328" s="195"/>
      <c r="BK328" s="195"/>
      <c r="BL328" s="195"/>
      <c r="BM328" s="195"/>
      <c r="BN328" s="70">
        <f t="shared" si="1512"/>
        <v>0</v>
      </c>
      <c r="BO328" s="65">
        <f t="shared" si="1513"/>
        <v>0</v>
      </c>
      <c r="BP328" s="70">
        <f t="shared" si="1514"/>
        <v>0</v>
      </c>
      <c r="BQ328" s="70">
        <f t="shared" si="1515"/>
        <v>0</v>
      </c>
      <c r="BR328" s="70">
        <f t="shared" si="1516"/>
        <v>0</v>
      </c>
      <c r="BS328" s="70">
        <f t="shared" si="1517"/>
        <v>0</v>
      </c>
      <c r="BT328" s="70">
        <f t="shared" si="1518"/>
        <v>0</v>
      </c>
      <c r="BU328" s="70">
        <f t="shared" si="1519"/>
        <v>0</v>
      </c>
      <c r="BV328" s="70">
        <f t="shared" si="1520"/>
        <v>0</v>
      </c>
      <c r="BW328" s="70">
        <f t="shared" si="1521"/>
        <v>0</v>
      </c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>
      <c r="A329" s="261"/>
      <c r="B329" s="230"/>
      <c r="C329" s="38"/>
      <c r="D329" s="254" t="s">
        <v>654</v>
      </c>
      <c r="E329" s="209">
        <f t="shared" ref="E329:H329" si="1534">SUM(E330:E338)</f>
        <v>81500</v>
      </c>
      <c r="F329" s="163">
        <f t="shared" si="1534"/>
        <v>0</v>
      </c>
      <c r="G329" s="163">
        <f t="shared" si="1534"/>
        <v>81500</v>
      </c>
      <c r="H329" s="163">
        <f t="shared" si="1534"/>
        <v>0</v>
      </c>
      <c r="I329" s="217">
        <f t="shared" si="578"/>
        <v>2.4539877300613498E-2</v>
      </c>
      <c r="J329" s="217">
        <f t="shared" si="579"/>
        <v>8.3042944785276078E-4</v>
      </c>
      <c r="K329" s="163">
        <f t="shared" ref="K329:Q329" si="1535">SUM(K330:K338)</f>
        <v>2000</v>
      </c>
      <c r="L329" s="163">
        <f t="shared" si="1535"/>
        <v>0</v>
      </c>
      <c r="M329" s="60">
        <f t="shared" si="1535"/>
        <v>0</v>
      </c>
      <c r="N329" s="218">
        <f t="shared" si="1535"/>
        <v>0</v>
      </c>
      <c r="O329" s="163">
        <f t="shared" si="1535"/>
        <v>67.680000000000007</v>
      </c>
      <c r="P329" s="163">
        <f t="shared" si="1535"/>
        <v>0</v>
      </c>
      <c r="Q329" s="163">
        <f t="shared" si="1535"/>
        <v>0</v>
      </c>
      <c r="R329" s="67">
        <f t="shared" ref="R329:T329" si="1536">IF(BK329=0,SUM(AA329+AD329+AG329+AJ329+AM329+AP329+AS329+AV329+AY329+BB329+BE329+BH329),BK329)</f>
        <v>67.680000000000007</v>
      </c>
      <c r="S329" s="67">
        <f t="shared" si="1536"/>
        <v>0</v>
      </c>
      <c r="T329" s="67">
        <f t="shared" si="1536"/>
        <v>0</v>
      </c>
      <c r="U329" s="163">
        <f t="shared" ref="U329:W329" si="1537">SUM(U330:U338)</f>
        <v>1932.32</v>
      </c>
      <c r="V329" s="163">
        <f t="shared" si="1537"/>
        <v>0</v>
      </c>
      <c r="W329" s="163">
        <f t="shared" si="1537"/>
        <v>0</v>
      </c>
      <c r="X329" s="42">
        <f t="shared" ref="X329:Y329" si="1538">IF(O329&gt;0,O329/K329,0)</f>
        <v>3.3840000000000002E-2</v>
      </c>
      <c r="Y329" s="42">
        <f t="shared" si="1538"/>
        <v>0</v>
      </c>
      <c r="Z329" s="42">
        <f t="shared" si="1378"/>
        <v>0</v>
      </c>
      <c r="AA329" s="218">
        <f t="shared" ref="AA329:BW329" si="1539">SUM(AA330:AA338)</f>
        <v>0</v>
      </c>
      <c r="AB329" s="218">
        <f t="shared" si="1539"/>
        <v>0</v>
      </c>
      <c r="AC329" s="218">
        <f t="shared" si="1539"/>
        <v>0</v>
      </c>
      <c r="AD329" s="218">
        <f t="shared" si="1539"/>
        <v>0</v>
      </c>
      <c r="AE329" s="218">
        <f t="shared" si="1539"/>
        <v>0</v>
      </c>
      <c r="AF329" s="218">
        <f t="shared" si="1539"/>
        <v>0</v>
      </c>
      <c r="AG329" s="218">
        <f t="shared" si="1539"/>
        <v>0</v>
      </c>
      <c r="AH329" s="218">
        <f t="shared" si="1539"/>
        <v>0</v>
      </c>
      <c r="AI329" s="218">
        <f t="shared" si="1539"/>
        <v>0</v>
      </c>
      <c r="AJ329" s="218">
        <f t="shared" si="1539"/>
        <v>0</v>
      </c>
      <c r="AK329" s="218">
        <f t="shared" si="1539"/>
        <v>0</v>
      </c>
      <c r="AL329" s="218">
        <f t="shared" si="1539"/>
        <v>0</v>
      </c>
      <c r="AM329" s="218">
        <f t="shared" si="1539"/>
        <v>67.680000000000007</v>
      </c>
      <c r="AN329" s="218">
        <f t="shared" si="1539"/>
        <v>0</v>
      </c>
      <c r="AO329" s="218">
        <f t="shared" si="1539"/>
        <v>0</v>
      </c>
      <c r="AP329" s="218">
        <f t="shared" si="1539"/>
        <v>0</v>
      </c>
      <c r="AQ329" s="218">
        <f t="shared" si="1539"/>
        <v>0</v>
      </c>
      <c r="AR329" s="218">
        <f t="shared" si="1539"/>
        <v>0</v>
      </c>
      <c r="AS329" s="218">
        <f t="shared" si="1539"/>
        <v>0</v>
      </c>
      <c r="AT329" s="218">
        <f t="shared" si="1539"/>
        <v>0</v>
      </c>
      <c r="AU329" s="218">
        <f t="shared" si="1539"/>
        <v>0</v>
      </c>
      <c r="AV329" s="218">
        <f t="shared" si="1539"/>
        <v>0</v>
      </c>
      <c r="AW329" s="218">
        <f t="shared" si="1539"/>
        <v>0</v>
      </c>
      <c r="AX329" s="218">
        <f t="shared" si="1539"/>
        <v>0</v>
      </c>
      <c r="AY329" s="218">
        <f t="shared" si="1539"/>
        <v>0</v>
      </c>
      <c r="AZ329" s="218">
        <f t="shared" si="1539"/>
        <v>0</v>
      </c>
      <c r="BA329" s="218">
        <f t="shared" si="1539"/>
        <v>0</v>
      </c>
      <c r="BB329" s="218">
        <f t="shared" si="1539"/>
        <v>0</v>
      </c>
      <c r="BC329" s="218">
        <f t="shared" si="1539"/>
        <v>0</v>
      </c>
      <c r="BD329" s="218">
        <f t="shared" si="1539"/>
        <v>0</v>
      </c>
      <c r="BE329" s="218">
        <f t="shared" si="1539"/>
        <v>0</v>
      </c>
      <c r="BF329" s="218">
        <f t="shared" si="1539"/>
        <v>0</v>
      </c>
      <c r="BG329" s="218">
        <f t="shared" si="1539"/>
        <v>0</v>
      </c>
      <c r="BH329" s="218">
        <f t="shared" si="1539"/>
        <v>0</v>
      </c>
      <c r="BI329" s="218">
        <f t="shared" si="1539"/>
        <v>0</v>
      </c>
      <c r="BJ329" s="218">
        <f t="shared" si="1539"/>
        <v>0</v>
      </c>
      <c r="BK329" s="218">
        <f t="shared" si="1539"/>
        <v>0</v>
      </c>
      <c r="BL329" s="218">
        <f t="shared" si="1539"/>
        <v>0</v>
      </c>
      <c r="BM329" s="218">
        <f t="shared" si="1539"/>
        <v>0</v>
      </c>
      <c r="BN329" s="218">
        <f t="shared" si="1539"/>
        <v>67.680000000000007</v>
      </c>
      <c r="BO329" s="218">
        <f t="shared" si="1539"/>
        <v>0</v>
      </c>
      <c r="BP329" s="218">
        <f t="shared" si="1539"/>
        <v>67.680000000000007</v>
      </c>
      <c r="BQ329" s="218">
        <f t="shared" si="1539"/>
        <v>1932.32</v>
      </c>
      <c r="BR329" s="218">
        <f t="shared" si="1539"/>
        <v>0</v>
      </c>
      <c r="BS329" s="218">
        <f t="shared" si="1539"/>
        <v>1932.32</v>
      </c>
      <c r="BT329" s="218">
        <f t="shared" si="1539"/>
        <v>0</v>
      </c>
      <c r="BU329" s="218">
        <f t="shared" si="1539"/>
        <v>67.680000000000007</v>
      </c>
      <c r="BV329" s="218">
        <f t="shared" si="1539"/>
        <v>1932.32</v>
      </c>
      <c r="BW329" s="218">
        <f t="shared" si="1539"/>
        <v>67.680000000000007</v>
      </c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>
      <c r="A330" s="55" t="s">
        <v>655</v>
      </c>
      <c r="B330" s="73"/>
      <c r="C330" s="57" t="s">
        <v>117</v>
      </c>
      <c r="D330" s="58" t="s">
        <v>656</v>
      </c>
      <c r="E330" s="59">
        <v>4000</v>
      </c>
      <c r="F330" s="60"/>
      <c r="G330" s="60">
        <f t="shared" ref="G330:G338" si="1540">E330-F330</f>
        <v>4000</v>
      </c>
      <c r="H330" s="60"/>
      <c r="I330" s="61">
        <f t="shared" si="578"/>
        <v>0.5</v>
      </c>
      <c r="J330" s="61">
        <f t="shared" si="579"/>
        <v>1.6920000000000001E-2</v>
      </c>
      <c r="K330" s="260">
        <f>1000+1000</f>
        <v>2000</v>
      </c>
      <c r="L330" s="194"/>
      <c r="M330" s="193"/>
      <c r="N330" s="193"/>
      <c r="O330" s="66">
        <f t="shared" ref="O330:Q330" si="1541">AA330+AD330+AG330+AJ330+AM330+AP330+AS330+AV330+AY330+BB330+BE330+BH330</f>
        <v>67.680000000000007</v>
      </c>
      <c r="P330" s="66">
        <f t="shared" si="1541"/>
        <v>0</v>
      </c>
      <c r="Q330" s="66">
        <f t="shared" si="1541"/>
        <v>0</v>
      </c>
      <c r="R330" s="67">
        <f t="shared" ref="R330:T330" si="1542">IF(BK330=0,SUM(AA330+AD330+AG330+AJ330+AM330+AP330+AS330+AV330+AY330+BB330+BE330+BH330),BK330)</f>
        <v>67.680000000000007</v>
      </c>
      <c r="S330" s="67">
        <f t="shared" si="1542"/>
        <v>0</v>
      </c>
      <c r="T330" s="67">
        <f t="shared" si="1542"/>
        <v>0</v>
      </c>
      <c r="U330" s="66">
        <f t="shared" ref="U330:U338" si="1543">K330-O330</f>
        <v>1932.32</v>
      </c>
      <c r="V330" s="66">
        <f t="shared" ref="V330:V338" si="1544">L330-P330-M330</f>
        <v>0</v>
      </c>
      <c r="W330" s="66">
        <f t="shared" ref="W330:W338" si="1545">N330-Q330</f>
        <v>0</v>
      </c>
      <c r="X330" s="69">
        <f t="shared" ref="X330:Y330" si="1546">IF(O330&gt;0,O330/K330,0)</f>
        <v>3.3840000000000002E-2</v>
      </c>
      <c r="Y330" s="69">
        <f t="shared" si="1546"/>
        <v>0</v>
      </c>
      <c r="Z330" s="69">
        <f t="shared" si="1378"/>
        <v>0</v>
      </c>
      <c r="AA330" s="195"/>
      <c r="AB330" s="195"/>
      <c r="AC330" s="195"/>
      <c r="AD330" s="195"/>
      <c r="AE330" s="171"/>
      <c r="AF330" s="171"/>
      <c r="AG330" s="171"/>
      <c r="AH330" s="171"/>
      <c r="AI330" s="195"/>
      <c r="AJ330" s="195"/>
      <c r="AK330" s="195"/>
      <c r="AL330" s="195"/>
      <c r="AM330" s="197">
        <v>67.680000000000007</v>
      </c>
      <c r="AN330" s="195"/>
      <c r="AO330" s="195"/>
      <c r="AP330" s="195"/>
      <c r="AQ330" s="195"/>
      <c r="AR330" s="195"/>
      <c r="AS330" s="195"/>
      <c r="AT330" s="195"/>
      <c r="AU330" s="195"/>
      <c r="AV330" s="195"/>
      <c r="AW330" s="195"/>
      <c r="AX330" s="195"/>
      <c r="AY330" s="195"/>
      <c r="AZ330" s="195"/>
      <c r="BA330" s="195"/>
      <c r="BB330" s="195"/>
      <c r="BC330" s="195"/>
      <c r="BD330" s="195"/>
      <c r="BE330" s="195"/>
      <c r="BF330" s="195"/>
      <c r="BG330" s="195"/>
      <c r="BH330" s="195"/>
      <c r="BI330" s="195"/>
      <c r="BJ330" s="195"/>
      <c r="BK330" s="195"/>
      <c r="BL330" s="195"/>
      <c r="BM330" s="195"/>
      <c r="BN330" s="70">
        <f t="shared" ref="BN330:BN335" si="1547">IF(O330-BK330&gt;0,O330-BK330,0)</f>
        <v>67.680000000000007</v>
      </c>
      <c r="BO330" s="65">
        <f t="shared" ref="BO330:BO335" si="1548">IF(Q330-BM330&gt;0,Q330-BM330,0)</f>
        <v>0</v>
      </c>
      <c r="BP330" s="70">
        <f t="shared" ref="BP330:BP335" si="1549">IF(BN330+BO330&gt;0,BN330+BO330,0)</f>
        <v>67.680000000000007</v>
      </c>
      <c r="BQ330" s="70">
        <f t="shared" ref="BQ330:BQ335" si="1550">IF(U330=0,0,U330)</f>
        <v>1932.32</v>
      </c>
      <c r="BR330" s="70">
        <f t="shared" ref="BR330:BR335" si="1551">IF(W330=0,0,W330)</f>
        <v>0</v>
      </c>
      <c r="BS330" s="70">
        <f t="shared" ref="BS330:BS335" si="1552">IF(BQ330+BR330&gt;0,BQ330+BR330,0)</f>
        <v>1932.32</v>
      </c>
      <c r="BT330" s="70">
        <f t="shared" ref="BT330:BT335" si="1553">IF(V330&gt;0,V330,0)</f>
        <v>0</v>
      </c>
      <c r="BU330" s="70">
        <f t="shared" ref="BU330:BU335" si="1554">IF(BP330=0,0,BP330)</f>
        <v>67.680000000000007</v>
      </c>
      <c r="BV330" s="70">
        <f t="shared" ref="BV330:BV335" si="1555">IF(BS330=0,0,BS330)</f>
        <v>1932.32</v>
      </c>
      <c r="BW330" s="70">
        <f t="shared" ref="BW330:BW335" si="1556">IF(BP330+BT330&gt;0,BP330+BT330,0)</f>
        <v>67.680000000000007</v>
      </c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>
      <c r="A331" s="72"/>
      <c r="B331" s="73"/>
      <c r="C331" s="57" t="s">
        <v>117</v>
      </c>
      <c r="D331" s="58" t="s">
        <v>657</v>
      </c>
      <c r="E331" s="59">
        <v>1000</v>
      </c>
      <c r="F331" s="60"/>
      <c r="G331" s="60">
        <f t="shared" si="1540"/>
        <v>1000</v>
      </c>
      <c r="H331" s="60"/>
      <c r="I331" s="61">
        <f t="shared" si="578"/>
        <v>0</v>
      </c>
      <c r="J331" s="61">
        <f t="shared" si="579"/>
        <v>0</v>
      </c>
      <c r="K331" s="193"/>
      <c r="L331" s="194"/>
      <c r="M331" s="193"/>
      <c r="N331" s="193"/>
      <c r="O331" s="66">
        <f t="shared" ref="O331:Q331" si="1557">AA331+AD331+AG331+AJ331+AM331+AP331+AS331+AV331+AY331+BB331+BE331+BH331</f>
        <v>0</v>
      </c>
      <c r="P331" s="66">
        <f t="shared" si="1557"/>
        <v>0</v>
      </c>
      <c r="Q331" s="66">
        <f t="shared" si="1557"/>
        <v>0</v>
      </c>
      <c r="R331" s="67">
        <f t="shared" ref="R331:T331" si="1558">IF(BK331=0,SUM(AA331+AD331+AG331+AJ331+AM331+AP331+AS331+AV331+AY331+BB331+BE331+BH331),BK331)</f>
        <v>0</v>
      </c>
      <c r="S331" s="67">
        <f t="shared" si="1558"/>
        <v>0</v>
      </c>
      <c r="T331" s="67">
        <f t="shared" si="1558"/>
        <v>0</v>
      </c>
      <c r="U331" s="66">
        <f t="shared" si="1543"/>
        <v>0</v>
      </c>
      <c r="V331" s="66">
        <f t="shared" si="1544"/>
        <v>0</v>
      </c>
      <c r="W331" s="66">
        <f t="shared" si="1545"/>
        <v>0</v>
      </c>
      <c r="X331" s="69">
        <f t="shared" ref="X331:Y331" si="1559">IF(O331&gt;0,O331/K331,0)</f>
        <v>0</v>
      </c>
      <c r="Y331" s="69">
        <f t="shared" si="1559"/>
        <v>0</v>
      </c>
      <c r="Z331" s="69">
        <f t="shared" si="1378"/>
        <v>0</v>
      </c>
      <c r="AA331" s="195"/>
      <c r="AB331" s="195"/>
      <c r="AC331" s="195"/>
      <c r="AD331" s="195"/>
      <c r="AE331" s="171"/>
      <c r="AF331" s="171"/>
      <c r="AG331" s="171"/>
      <c r="AH331" s="171"/>
      <c r="AI331" s="195"/>
      <c r="AJ331" s="195"/>
      <c r="AK331" s="195"/>
      <c r="AL331" s="195"/>
      <c r="AM331" s="195"/>
      <c r="AN331" s="195"/>
      <c r="AO331" s="195"/>
      <c r="AP331" s="195"/>
      <c r="AQ331" s="195"/>
      <c r="AR331" s="195"/>
      <c r="AS331" s="195"/>
      <c r="AT331" s="195"/>
      <c r="AU331" s="195"/>
      <c r="AV331" s="195"/>
      <c r="AW331" s="195"/>
      <c r="AX331" s="195"/>
      <c r="AY331" s="195"/>
      <c r="AZ331" s="195"/>
      <c r="BA331" s="195"/>
      <c r="BB331" s="195"/>
      <c r="BC331" s="195"/>
      <c r="BD331" s="195"/>
      <c r="BE331" s="195"/>
      <c r="BF331" s="195"/>
      <c r="BG331" s="195"/>
      <c r="BH331" s="195"/>
      <c r="BI331" s="195"/>
      <c r="BJ331" s="195"/>
      <c r="BK331" s="195"/>
      <c r="BL331" s="195"/>
      <c r="BM331" s="195"/>
      <c r="BN331" s="70">
        <f t="shared" si="1547"/>
        <v>0</v>
      </c>
      <c r="BO331" s="65">
        <f t="shared" si="1548"/>
        <v>0</v>
      </c>
      <c r="BP331" s="70">
        <f t="shared" si="1549"/>
        <v>0</v>
      </c>
      <c r="BQ331" s="70">
        <f t="shared" si="1550"/>
        <v>0</v>
      </c>
      <c r="BR331" s="70">
        <f t="shared" si="1551"/>
        <v>0</v>
      </c>
      <c r="BS331" s="70">
        <f t="shared" si="1552"/>
        <v>0</v>
      </c>
      <c r="BT331" s="70">
        <f t="shared" si="1553"/>
        <v>0</v>
      </c>
      <c r="BU331" s="70">
        <f t="shared" si="1554"/>
        <v>0</v>
      </c>
      <c r="BV331" s="70">
        <f t="shared" si="1555"/>
        <v>0</v>
      </c>
      <c r="BW331" s="70">
        <f t="shared" si="1556"/>
        <v>0</v>
      </c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>
      <c r="A332" s="72"/>
      <c r="B332" s="73"/>
      <c r="C332" s="57" t="s">
        <v>117</v>
      </c>
      <c r="D332" s="58" t="s">
        <v>658</v>
      </c>
      <c r="E332" s="59">
        <v>5000</v>
      </c>
      <c r="F332" s="60"/>
      <c r="G332" s="60">
        <f t="shared" si="1540"/>
        <v>5000</v>
      </c>
      <c r="H332" s="60"/>
      <c r="I332" s="61">
        <f t="shared" si="578"/>
        <v>0</v>
      </c>
      <c r="J332" s="61">
        <f t="shared" si="579"/>
        <v>0</v>
      </c>
      <c r="K332" s="193"/>
      <c r="L332" s="194"/>
      <c r="M332" s="193"/>
      <c r="N332" s="193"/>
      <c r="O332" s="66">
        <f t="shared" ref="O332:Q332" si="1560">AA332+AD332+AG332+AJ332+AM332+AP332+AS332+AV332+AY332+BB332+BE332+BH332</f>
        <v>0</v>
      </c>
      <c r="P332" s="66">
        <f t="shared" si="1560"/>
        <v>0</v>
      </c>
      <c r="Q332" s="66">
        <f t="shared" si="1560"/>
        <v>0</v>
      </c>
      <c r="R332" s="67">
        <f t="shared" ref="R332:T332" si="1561">IF(BK332=0,SUM(AA332+AD332+AG332+AJ332+AM332+AP332+AS332+AV332+AY332+BB332+BE332+BH332),BK332)</f>
        <v>0</v>
      </c>
      <c r="S332" s="67">
        <f t="shared" si="1561"/>
        <v>0</v>
      </c>
      <c r="T332" s="67">
        <f t="shared" si="1561"/>
        <v>0</v>
      </c>
      <c r="U332" s="66">
        <f t="shared" si="1543"/>
        <v>0</v>
      </c>
      <c r="V332" s="66">
        <f t="shared" si="1544"/>
        <v>0</v>
      </c>
      <c r="W332" s="66">
        <f t="shared" si="1545"/>
        <v>0</v>
      </c>
      <c r="X332" s="69">
        <f t="shared" ref="X332:Y332" si="1562">IF(O332&gt;0,O332/K332,0)</f>
        <v>0</v>
      </c>
      <c r="Y332" s="69">
        <f t="shared" si="1562"/>
        <v>0</v>
      </c>
      <c r="Z332" s="69">
        <f t="shared" si="1378"/>
        <v>0</v>
      </c>
      <c r="AA332" s="195"/>
      <c r="AB332" s="195"/>
      <c r="AC332" s="195"/>
      <c r="AD332" s="195"/>
      <c r="AE332" s="171"/>
      <c r="AF332" s="171"/>
      <c r="AG332" s="171"/>
      <c r="AH332" s="171"/>
      <c r="AI332" s="195"/>
      <c r="AJ332" s="195"/>
      <c r="AK332" s="195"/>
      <c r="AL332" s="195"/>
      <c r="AM332" s="195"/>
      <c r="AN332" s="195"/>
      <c r="AO332" s="195"/>
      <c r="AP332" s="195"/>
      <c r="AQ332" s="195"/>
      <c r="AR332" s="195"/>
      <c r="AS332" s="195"/>
      <c r="AT332" s="195"/>
      <c r="AU332" s="195"/>
      <c r="AV332" s="195"/>
      <c r="AW332" s="195"/>
      <c r="AX332" s="195"/>
      <c r="AY332" s="195"/>
      <c r="AZ332" s="195"/>
      <c r="BA332" s="195"/>
      <c r="BB332" s="195"/>
      <c r="BC332" s="195"/>
      <c r="BD332" s="195"/>
      <c r="BE332" s="195"/>
      <c r="BF332" s="195"/>
      <c r="BG332" s="195"/>
      <c r="BH332" s="195"/>
      <c r="BI332" s="195"/>
      <c r="BJ332" s="195"/>
      <c r="BK332" s="195"/>
      <c r="BL332" s="195"/>
      <c r="BM332" s="195"/>
      <c r="BN332" s="70">
        <f t="shared" si="1547"/>
        <v>0</v>
      </c>
      <c r="BO332" s="65">
        <f t="shared" si="1548"/>
        <v>0</v>
      </c>
      <c r="BP332" s="70">
        <f t="shared" si="1549"/>
        <v>0</v>
      </c>
      <c r="BQ332" s="70">
        <f t="shared" si="1550"/>
        <v>0</v>
      </c>
      <c r="BR332" s="70">
        <f t="shared" si="1551"/>
        <v>0</v>
      </c>
      <c r="BS332" s="70">
        <f t="shared" si="1552"/>
        <v>0</v>
      </c>
      <c r="BT332" s="70">
        <f t="shared" si="1553"/>
        <v>0</v>
      </c>
      <c r="BU332" s="70">
        <f t="shared" si="1554"/>
        <v>0</v>
      </c>
      <c r="BV332" s="70">
        <f t="shared" si="1555"/>
        <v>0</v>
      </c>
      <c r="BW332" s="70">
        <f t="shared" si="1556"/>
        <v>0</v>
      </c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>
      <c r="A333" s="72"/>
      <c r="B333" s="73"/>
      <c r="C333" s="57" t="s">
        <v>507</v>
      </c>
      <c r="D333" s="58" t="s">
        <v>659</v>
      </c>
      <c r="E333" s="59">
        <v>40000</v>
      </c>
      <c r="F333" s="60"/>
      <c r="G333" s="60">
        <f t="shared" si="1540"/>
        <v>40000</v>
      </c>
      <c r="H333" s="60"/>
      <c r="I333" s="61">
        <f t="shared" si="578"/>
        <v>0</v>
      </c>
      <c r="J333" s="61">
        <f t="shared" si="579"/>
        <v>0</v>
      </c>
      <c r="K333" s="193"/>
      <c r="L333" s="194"/>
      <c r="M333" s="193"/>
      <c r="N333" s="193"/>
      <c r="O333" s="66">
        <f t="shared" ref="O333:Q333" si="1563">AA333+AD333+AG333+AJ333+AM333+AP333+AS333+AV333+AY333+BB333+BE333+BH333</f>
        <v>0</v>
      </c>
      <c r="P333" s="66">
        <f t="shared" si="1563"/>
        <v>0</v>
      </c>
      <c r="Q333" s="66">
        <f t="shared" si="1563"/>
        <v>0</v>
      </c>
      <c r="R333" s="67">
        <f t="shared" ref="R333:T333" si="1564">IF(BK333=0,SUM(AA333+AD333+AG333+AJ333+AM333+AP333+AS333+AV333+AY333+BB333+BE333+BH333),BK333)</f>
        <v>0</v>
      </c>
      <c r="S333" s="67">
        <f t="shared" si="1564"/>
        <v>0</v>
      </c>
      <c r="T333" s="67">
        <f t="shared" si="1564"/>
        <v>0</v>
      </c>
      <c r="U333" s="66">
        <f t="shared" si="1543"/>
        <v>0</v>
      </c>
      <c r="V333" s="66">
        <f t="shared" si="1544"/>
        <v>0</v>
      </c>
      <c r="W333" s="66">
        <f t="shared" si="1545"/>
        <v>0</v>
      </c>
      <c r="X333" s="69">
        <f t="shared" ref="X333:Y333" si="1565">IF(O333&gt;0,O333/K333,0)</f>
        <v>0</v>
      </c>
      <c r="Y333" s="69">
        <f t="shared" si="1565"/>
        <v>0</v>
      </c>
      <c r="Z333" s="69">
        <f t="shared" si="1378"/>
        <v>0</v>
      </c>
      <c r="AA333" s="195"/>
      <c r="AB333" s="195"/>
      <c r="AC333" s="195"/>
      <c r="AD333" s="195"/>
      <c r="AE333" s="171"/>
      <c r="AF333" s="171"/>
      <c r="AG333" s="171"/>
      <c r="AH333" s="171"/>
      <c r="AI333" s="195"/>
      <c r="AJ333" s="195"/>
      <c r="AK333" s="195"/>
      <c r="AL333" s="195"/>
      <c r="AM333" s="195"/>
      <c r="AN333" s="195"/>
      <c r="AO333" s="195"/>
      <c r="AP333" s="195"/>
      <c r="AQ333" s="195"/>
      <c r="AR333" s="195"/>
      <c r="AS333" s="195"/>
      <c r="AT333" s="195"/>
      <c r="AU333" s="195"/>
      <c r="AV333" s="195"/>
      <c r="AW333" s="195"/>
      <c r="AX333" s="195"/>
      <c r="AY333" s="195"/>
      <c r="AZ333" s="195"/>
      <c r="BA333" s="195"/>
      <c r="BB333" s="195"/>
      <c r="BC333" s="195"/>
      <c r="BD333" s="195"/>
      <c r="BE333" s="195"/>
      <c r="BF333" s="195"/>
      <c r="BG333" s="195"/>
      <c r="BH333" s="195"/>
      <c r="BI333" s="195"/>
      <c r="BJ333" s="195"/>
      <c r="BK333" s="195"/>
      <c r="BL333" s="195"/>
      <c r="BM333" s="195"/>
      <c r="BN333" s="70">
        <f t="shared" si="1547"/>
        <v>0</v>
      </c>
      <c r="BO333" s="65">
        <f t="shared" si="1548"/>
        <v>0</v>
      </c>
      <c r="BP333" s="70">
        <f t="shared" si="1549"/>
        <v>0</v>
      </c>
      <c r="BQ333" s="70">
        <f t="shared" si="1550"/>
        <v>0</v>
      </c>
      <c r="BR333" s="70">
        <f t="shared" si="1551"/>
        <v>0</v>
      </c>
      <c r="BS333" s="70">
        <f t="shared" si="1552"/>
        <v>0</v>
      </c>
      <c r="BT333" s="70">
        <f t="shared" si="1553"/>
        <v>0</v>
      </c>
      <c r="BU333" s="70">
        <f t="shared" si="1554"/>
        <v>0</v>
      </c>
      <c r="BV333" s="70">
        <f t="shared" si="1555"/>
        <v>0</v>
      </c>
      <c r="BW333" s="70">
        <f t="shared" si="1556"/>
        <v>0</v>
      </c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>
      <c r="A334" s="72"/>
      <c r="B334" s="73"/>
      <c r="C334" s="57" t="s">
        <v>463</v>
      </c>
      <c r="D334" s="102" t="s">
        <v>464</v>
      </c>
      <c r="E334" s="59">
        <v>15000</v>
      </c>
      <c r="F334" s="60"/>
      <c r="G334" s="60">
        <f t="shared" si="1540"/>
        <v>15000</v>
      </c>
      <c r="H334" s="60"/>
      <c r="I334" s="61">
        <f t="shared" si="578"/>
        <v>0</v>
      </c>
      <c r="J334" s="61">
        <f t="shared" si="579"/>
        <v>0</v>
      </c>
      <c r="K334" s="193"/>
      <c r="L334" s="194"/>
      <c r="M334" s="193"/>
      <c r="N334" s="193"/>
      <c r="O334" s="66">
        <f t="shared" ref="O334:Q334" si="1566">AA334+AD334+AG334+AJ334+AM334+AP334+AS334+AV334+AY334+BB334+BE334+BH334</f>
        <v>0</v>
      </c>
      <c r="P334" s="66">
        <f t="shared" si="1566"/>
        <v>0</v>
      </c>
      <c r="Q334" s="66">
        <f t="shared" si="1566"/>
        <v>0</v>
      </c>
      <c r="R334" s="67">
        <f t="shared" ref="R334:T334" si="1567">IF(BK334=0,SUM(AA334+AD334+AG334+AJ334+AM334+AP334+AS334+AV334+AY334+BB334+BE334+BH334),BK334)</f>
        <v>0</v>
      </c>
      <c r="S334" s="67">
        <f t="shared" si="1567"/>
        <v>0</v>
      </c>
      <c r="T334" s="67">
        <f t="shared" si="1567"/>
        <v>0</v>
      </c>
      <c r="U334" s="66">
        <f t="shared" si="1543"/>
        <v>0</v>
      </c>
      <c r="V334" s="66">
        <f t="shared" si="1544"/>
        <v>0</v>
      </c>
      <c r="W334" s="66">
        <f t="shared" si="1545"/>
        <v>0</v>
      </c>
      <c r="X334" s="69">
        <f t="shared" ref="X334:Y334" si="1568">IF(O334&gt;0,O334/K334,0)</f>
        <v>0</v>
      </c>
      <c r="Y334" s="69">
        <f t="shared" si="1568"/>
        <v>0</v>
      </c>
      <c r="Z334" s="69">
        <f t="shared" si="1378"/>
        <v>0</v>
      </c>
      <c r="AA334" s="195"/>
      <c r="AB334" s="195"/>
      <c r="AC334" s="195"/>
      <c r="AD334" s="195"/>
      <c r="AE334" s="171"/>
      <c r="AF334" s="171"/>
      <c r="AG334" s="171"/>
      <c r="AH334" s="171"/>
      <c r="AI334" s="195"/>
      <c r="AJ334" s="195"/>
      <c r="AK334" s="195"/>
      <c r="AL334" s="195"/>
      <c r="AM334" s="195"/>
      <c r="AN334" s="195"/>
      <c r="AO334" s="195"/>
      <c r="AP334" s="195"/>
      <c r="AQ334" s="195"/>
      <c r="AR334" s="195"/>
      <c r="AS334" s="195"/>
      <c r="AT334" s="195"/>
      <c r="AU334" s="195"/>
      <c r="AV334" s="195"/>
      <c r="AW334" s="195"/>
      <c r="AX334" s="195"/>
      <c r="AY334" s="195"/>
      <c r="AZ334" s="195"/>
      <c r="BA334" s="195"/>
      <c r="BB334" s="195"/>
      <c r="BC334" s="195"/>
      <c r="BD334" s="195"/>
      <c r="BE334" s="195"/>
      <c r="BF334" s="195"/>
      <c r="BG334" s="195"/>
      <c r="BH334" s="195"/>
      <c r="BI334" s="195"/>
      <c r="BJ334" s="195"/>
      <c r="BK334" s="195"/>
      <c r="BL334" s="195"/>
      <c r="BM334" s="195"/>
      <c r="BN334" s="70">
        <f t="shared" si="1547"/>
        <v>0</v>
      </c>
      <c r="BO334" s="65">
        <f t="shared" si="1548"/>
        <v>0</v>
      </c>
      <c r="BP334" s="70">
        <f t="shared" si="1549"/>
        <v>0</v>
      </c>
      <c r="BQ334" s="70">
        <f t="shared" si="1550"/>
        <v>0</v>
      </c>
      <c r="BR334" s="70">
        <f t="shared" si="1551"/>
        <v>0</v>
      </c>
      <c r="BS334" s="70">
        <f t="shared" si="1552"/>
        <v>0</v>
      </c>
      <c r="BT334" s="70">
        <f t="shared" si="1553"/>
        <v>0</v>
      </c>
      <c r="BU334" s="70">
        <f t="shared" si="1554"/>
        <v>0</v>
      </c>
      <c r="BV334" s="70">
        <f t="shared" si="1555"/>
        <v>0</v>
      </c>
      <c r="BW334" s="70">
        <f t="shared" si="1556"/>
        <v>0</v>
      </c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>
      <c r="A335" s="72"/>
      <c r="B335" s="73"/>
      <c r="C335" s="57" t="s">
        <v>145</v>
      </c>
      <c r="D335" s="58" t="s">
        <v>660</v>
      </c>
      <c r="E335" s="59">
        <v>3000</v>
      </c>
      <c r="F335" s="60"/>
      <c r="G335" s="60">
        <f t="shared" si="1540"/>
        <v>3000</v>
      </c>
      <c r="H335" s="60"/>
      <c r="I335" s="61">
        <f t="shared" si="578"/>
        <v>0</v>
      </c>
      <c r="J335" s="61">
        <f t="shared" si="579"/>
        <v>0</v>
      </c>
      <c r="K335" s="193"/>
      <c r="L335" s="194"/>
      <c r="M335" s="193"/>
      <c r="N335" s="193"/>
      <c r="O335" s="66">
        <f t="shared" ref="O335:Q335" si="1569">AA335+AD335+AG335+AJ335+AM335+AP335+AS335+AV335+AY335+BB335+BE335+BH335</f>
        <v>0</v>
      </c>
      <c r="P335" s="66">
        <f t="shared" si="1569"/>
        <v>0</v>
      </c>
      <c r="Q335" s="66">
        <f t="shared" si="1569"/>
        <v>0</v>
      </c>
      <c r="R335" s="67">
        <f t="shared" ref="R335:T335" si="1570">IF(BK335=0,SUM(AA335+AD335+AG335+AJ335+AM335+AP335+AS335+AV335+AY335+BB335+BE335+BH335),BK335)</f>
        <v>0</v>
      </c>
      <c r="S335" s="67">
        <f t="shared" si="1570"/>
        <v>0</v>
      </c>
      <c r="T335" s="67">
        <f t="shared" si="1570"/>
        <v>0</v>
      </c>
      <c r="U335" s="66">
        <f t="shared" si="1543"/>
        <v>0</v>
      </c>
      <c r="V335" s="66">
        <f t="shared" si="1544"/>
        <v>0</v>
      </c>
      <c r="W335" s="66">
        <f t="shared" si="1545"/>
        <v>0</v>
      </c>
      <c r="X335" s="69">
        <f t="shared" ref="X335:Y335" si="1571">IF(O335&gt;0,O335/K335,0)</f>
        <v>0</v>
      </c>
      <c r="Y335" s="69">
        <f t="shared" si="1571"/>
        <v>0</v>
      </c>
      <c r="Z335" s="69">
        <f t="shared" si="1378"/>
        <v>0</v>
      </c>
      <c r="AA335" s="195"/>
      <c r="AB335" s="195"/>
      <c r="AC335" s="195"/>
      <c r="AD335" s="195"/>
      <c r="AE335" s="171"/>
      <c r="AF335" s="171"/>
      <c r="AG335" s="171"/>
      <c r="AH335" s="171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70">
        <f t="shared" si="1547"/>
        <v>0</v>
      </c>
      <c r="BO335" s="65">
        <f t="shared" si="1548"/>
        <v>0</v>
      </c>
      <c r="BP335" s="70">
        <f t="shared" si="1549"/>
        <v>0</v>
      </c>
      <c r="BQ335" s="70">
        <f t="shared" si="1550"/>
        <v>0</v>
      </c>
      <c r="BR335" s="70">
        <f t="shared" si="1551"/>
        <v>0</v>
      </c>
      <c r="BS335" s="70">
        <f t="shared" si="1552"/>
        <v>0</v>
      </c>
      <c r="BT335" s="70">
        <f t="shared" si="1553"/>
        <v>0</v>
      </c>
      <c r="BU335" s="70">
        <f t="shared" si="1554"/>
        <v>0</v>
      </c>
      <c r="BV335" s="70">
        <f t="shared" si="1555"/>
        <v>0</v>
      </c>
      <c r="BW335" s="70">
        <f t="shared" si="1556"/>
        <v>0</v>
      </c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>
      <c r="A336" s="72"/>
      <c r="B336" s="73"/>
      <c r="C336" s="57" t="s">
        <v>476</v>
      </c>
      <c r="D336" s="102" t="s">
        <v>477</v>
      </c>
      <c r="E336" s="59">
        <v>7000</v>
      </c>
      <c r="F336" s="60"/>
      <c r="G336" s="60">
        <f t="shared" si="1540"/>
        <v>7000</v>
      </c>
      <c r="H336" s="60"/>
      <c r="I336" s="61">
        <f t="shared" si="578"/>
        <v>0</v>
      </c>
      <c r="J336" s="61">
        <f t="shared" si="579"/>
        <v>0</v>
      </c>
      <c r="K336" s="193"/>
      <c r="L336" s="194"/>
      <c r="M336" s="193"/>
      <c r="N336" s="193"/>
      <c r="O336" s="66">
        <f t="shared" ref="O336:Q336" si="1572">AA336+AD336+AG336+AJ336+AM336+AP336+AS336+AV336+AY336+BB336+BE336+BH336</f>
        <v>0</v>
      </c>
      <c r="P336" s="66">
        <f t="shared" si="1572"/>
        <v>0</v>
      </c>
      <c r="Q336" s="66">
        <f t="shared" si="1572"/>
        <v>0</v>
      </c>
      <c r="R336" s="67">
        <f t="shared" ref="R336:T336" si="1573">IF(BK336=0,SUM(AA336+AD336+AG336+AJ336+AM336+AP336+AS336+AV336+AY336+BB336+BE336+BH336),BK336)</f>
        <v>0</v>
      </c>
      <c r="S336" s="67">
        <f t="shared" si="1573"/>
        <v>0</v>
      </c>
      <c r="T336" s="67">
        <f t="shared" si="1573"/>
        <v>0</v>
      </c>
      <c r="U336" s="66">
        <f t="shared" si="1543"/>
        <v>0</v>
      </c>
      <c r="V336" s="66">
        <f t="shared" si="1544"/>
        <v>0</v>
      </c>
      <c r="W336" s="66">
        <f t="shared" si="1545"/>
        <v>0</v>
      </c>
      <c r="X336" s="69">
        <f t="shared" ref="X336:Y336" si="1574">IF(O336&gt;0,O336/K336,0)</f>
        <v>0</v>
      </c>
      <c r="Y336" s="69">
        <f t="shared" si="1574"/>
        <v>0</v>
      </c>
      <c r="Z336" s="69">
        <f t="shared" si="1378"/>
        <v>0</v>
      </c>
      <c r="AA336" s="195"/>
      <c r="AB336" s="195"/>
      <c r="AC336" s="195"/>
      <c r="AD336" s="195"/>
      <c r="AE336" s="171"/>
      <c r="AF336" s="171"/>
      <c r="AG336" s="171"/>
      <c r="AH336" s="171"/>
      <c r="AI336" s="195"/>
      <c r="AJ336" s="195"/>
      <c r="AK336" s="195"/>
      <c r="AL336" s="195"/>
      <c r="AM336" s="195"/>
      <c r="AN336" s="195"/>
      <c r="AO336" s="195"/>
      <c r="AP336" s="195"/>
      <c r="AQ336" s="195"/>
      <c r="AR336" s="195"/>
      <c r="AS336" s="195"/>
      <c r="AT336" s="195"/>
      <c r="AU336" s="195"/>
      <c r="AV336" s="195"/>
      <c r="AW336" s="195"/>
      <c r="AX336" s="195"/>
      <c r="AY336" s="195"/>
      <c r="AZ336" s="195"/>
      <c r="BA336" s="195"/>
      <c r="BB336" s="195"/>
      <c r="BC336" s="195"/>
      <c r="BD336" s="195"/>
      <c r="BE336" s="195"/>
      <c r="BF336" s="195"/>
      <c r="BG336" s="195"/>
      <c r="BH336" s="195"/>
      <c r="BI336" s="195"/>
      <c r="BJ336" s="195"/>
      <c r="BK336" s="195"/>
      <c r="BL336" s="195"/>
      <c r="BM336" s="195"/>
      <c r="BN336" s="70">
        <f t="shared" ref="BN336:BN338" si="1575">IF(O336-BK336&gt;0,O336-BK336,0)</f>
        <v>0</v>
      </c>
      <c r="BO336" s="65">
        <f t="shared" ref="BO336:BO338" si="1576">IF(Q336-BM336&gt;0,Q336-BM336,0)</f>
        <v>0</v>
      </c>
      <c r="BP336" s="70">
        <f t="shared" ref="BP336:BP338" si="1577">IF(BN336+BO336&gt;0,BN336+BO336,0)</f>
        <v>0</v>
      </c>
      <c r="BQ336" s="70">
        <f t="shared" ref="BQ336:BQ338" si="1578">IF(U336=0,0,U336)</f>
        <v>0</v>
      </c>
      <c r="BR336" s="70">
        <f t="shared" ref="BR336:BR338" si="1579">IF(W336=0,0,W336)</f>
        <v>0</v>
      </c>
      <c r="BS336" s="70">
        <f t="shared" ref="BS336:BS338" si="1580">IF(BQ336+BR336&gt;0,BQ336+BR336,0)</f>
        <v>0</v>
      </c>
      <c r="BT336" s="70">
        <f t="shared" ref="BT336:BT338" si="1581">IF(V336&gt;0,V336,0)</f>
        <v>0</v>
      </c>
      <c r="BU336" s="70">
        <f t="shared" ref="BU336:BU338" si="1582">IF(BP336=0,0,BP336)</f>
        <v>0</v>
      </c>
      <c r="BV336" s="70">
        <f t="shared" ref="BV336:BV338" si="1583">IF(BS336=0,0,BS336)</f>
        <v>0</v>
      </c>
      <c r="BW336" s="70">
        <f t="shared" ref="BW336:BW338" si="1584">IF(BP336+BT336&gt;0,BP336+BT336,0)</f>
        <v>0</v>
      </c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1:85" ht="15.75" customHeight="1">
      <c r="A337" s="72"/>
      <c r="B337" s="73"/>
      <c r="C337" s="57" t="s">
        <v>217</v>
      </c>
      <c r="D337" s="116" t="s">
        <v>661</v>
      </c>
      <c r="E337" s="59">
        <v>5000</v>
      </c>
      <c r="F337" s="118">
        <v>0</v>
      </c>
      <c r="G337" s="60">
        <f t="shared" si="1540"/>
        <v>5000</v>
      </c>
      <c r="H337" s="60"/>
      <c r="I337" s="61">
        <f t="shared" si="578"/>
        <v>0</v>
      </c>
      <c r="J337" s="61">
        <f t="shared" si="579"/>
        <v>0</v>
      </c>
      <c r="K337" s="193"/>
      <c r="L337" s="194"/>
      <c r="M337" s="193"/>
      <c r="N337" s="193"/>
      <c r="O337" s="66">
        <f t="shared" ref="O337:Q337" si="1585">AA337+AD337+AG337+AJ337+AM337+AP337+AS337+AV337+AY337+BB337+BE337+BH337</f>
        <v>0</v>
      </c>
      <c r="P337" s="66">
        <f t="shared" si="1585"/>
        <v>0</v>
      </c>
      <c r="Q337" s="66">
        <f t="shared" si="1585"/>
        <v>0</v>
      </c>
      <c r="R337" s="67">
        <f t="shared" ref="R337:T337" si="1586">IF(BK337=0,SUM(AA337+AD337+AG337+AJ337+AM337+AP337+AS337+AV337+AY337+BB337+BE337+BH337),BK337)</f>
        <v>0</v>
      </c>
      <c r="S337" s="67">
        <f t="shared" si="1586"/>
        <v>0</v>
      </c>
      <c r="T337" s="67">
        <f t="shared" si="1586"/>
        <v>0</v>
      </c>
      <c r="U337" s="66">
        <f t="shared" si="1543"/>
        <v>0</v>
      </c>
      <c r="V337" s="66">
        <f t="shared" si="1544"/>
        <v>0</v>
      </c>
      <c r="W337" s="66">
        <f t="shared" si="1545"/>
        <v>0</v>
      </c>
      <c r="X337" s="69">
        <f t="shared" ref="X337:Y337" si="1587">IF(O337&gt;0,O337/K337,0)</f>
        <v>0</v>
      </c>
      <c r="Y337" s="69">
        <f t="shared" si="1587"/>
        <v>0</v>
      </c>
      <c r="Z337" s="69">
        <f t="shared" si="1378"/>
        <v>0</v>
      </c>
      <c r="AA337" s="195"/>
      <c r="AB337" s="195"/>
      <c r="AC337" s="195"/>
      <c r="AD337" s="195"/>
      <c r="AE337" s="171"/>
      <c r="AF337" s="171"/>
      <c r="AG337" s="171"/>
      <c r="AH337" s="171"/>
      <c r="AI337" s="195"/>
      <c r="AJ337" s="195"/>
      <c r="AK337" s="195"/>
      <c r="AL337" s="195"/>
      <c r="AM337" s="195"/>
      <c r="AN337" s="195"/>
      <c r="AO337" s="195"/>
      <c r="AP337" s="195"/>
      <c r="AQ337" s="195"/>
      <c r="AR337" s="195"/>
      <c r="AS337" s="195"/>
      <c r="AT337" s="195"/>
      <c r="AU337" s="195"/>
      <c r="AV337" s="195"/>
      <c r="AW337" s="195"/>
      <c r="AX337" s="195"/>
      <c r="AY337" s="195"/>
      <c r="AZ337" s="195"/>
      <c r="BA337" s="195"/>
      <c r="BB337" s="195"/>
      <c r="BC337" s="195"/>
      <c r="BD337" s="195"/>
      <c r="BE337" s="195"/>
      <c r="BF337" s="195"/>
      <c r="BG337" s="195"/>
      <c r="BH337" s="195"/>
      <c r="BI337" s="195"/>
      <c r="BJ337" s="195"/>
      <c r="BK337" s="195"/>
      <c r="BL337" s="195"/>
      <c r="BM337" s="195"/>
      <c r="BN337" s="70">
        <f t="shared" si="1575"/>
        <v>0</v>
      </c>
      <c r="BO337" s="65">
        <f t="shared" si="1576"/>
        <v>0</v>
      </c>
      <c r="BP337" s="70">
        <f t="shared" si="1577"/>
        <v>0</v>
      </c>
      <c r="BQ337" s="70">
        <f t="shared" si="1578"/>
        <v>0</v>
      </c>
      <c r="BR337" s="70">
        <f t="shared" si="1579"/>
        <v>0</v>
      </c>
      <c r="BS337" s="70">
        <f t="shared" si="1580"/>
        <v>0</v>
      </c>
      <c r="BT337" s="70">
        <f t="shared" si="1581"/>
        <v>0</v>
      </c>
      <c r="BU337" s="70">
        <f t="shared" si="1582"/>
        <v>0</v>
      </c>
      <c r="BV337" s="70">
        <f t="shared" si="1583"/>
        <v>0</v>
      </c>
      <c r="BW337" s="70">
        <f t="shared" si="1584"/>
        <v>0</v>
      </c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>
      <c r="A338" s="72"/>
      <c r="B338" s="73"/>
      <c r="C338" s="57" t="s">
        <v>121</v>
      </c>
      <c r="D338" s="58" t="s">
        <v>662</v>
      </c>
      <c r="E338" s="59">
        <v>1500</v>
      </c>
      <c r="F338" s="60"/>
      <c r="G338" s="60">
        <f t="shared" si="1540"/>
        <v>1500</v>
      </c>
      <c r="H338" s="60"/>
      <c r="I338" s="61">
        <f t="shared" si="578"/>
        <v>0</v>
      </c>
      <c r="J338" s="61">
        <f t="shared" si="579"/>
        <v>0</v>
      </c>
      <c r="K338" s="193"/>
      <c r="L338" s="194"/>
      <c r="M338" s="193"/>
      <c r="N338" s="193"/>
      <c r="O338" s="66">
        <f t="shared" ref="O338:Q338" si="1588">AA338+AD338+AG338+AJ338+AM338+AP338+AS338+AV338+AY338+BB338+BE338+BH338</f>
        <v>0</v>
      </c>
      <c r="P338" s="66">
        <f t="shared" si="1588"/>
        <v>0</v>
      </c>
      <c r="Q338" s="66">
        <f t="shared" si="1588"/>
        <v>0</v>
      </c>
      <c r="R338" s="67">
        <f t="shared" ref="R338:T338" si="1589">IF(BK338=0,SUM(AA338+AD338+AG338+AJ338+AM338+AP338+AS338+AV338+AY338+BB338+BE338+BH338),BK338)</f>
        <v>0</v>
      </c>
      <c r="S338" s="67">
        <f t="shared" si="1589"/>
        <v>0</v>
      </c>
      <c r="T338" s="67">
        <f t="shared" si="1589"/>
        <v>0</v>
      </c>
      <c r="U338" s="66">
        <f t="shared" si="1543"/>
        <v>0</v>
      </c>
      <c r="V338" s="66">
        <f t="shared" si="1544"/>
        <v>0</v>
      </c>
      <c r="W338" s="66">
        <f t="shared" si="1545"/>
        <v>0</v>
      </c>
      <c r="X338" s="69">
        <f t="shared" ref="X338:Y338" si="1590">IF(O338&gt;0,O338/K338,0)</f>
        <v>0</v>
      </c>
      <c r="Y338" s="69">
        <f t="shared" si="1590"/>
        <v>0</v>
      </c>
      <c r="Z338" s="69">
        <f t="shared" si="1378"/>
        <v>0</v>
      </c>
      <c r="AA338" s="195"/>
      <c r="AB338" s="195"/>
      <c r="AC338" s="195"/>
      <c r="AD338" s="195"/>
      <c r="AE338" s="171"/>
      <c r="AF338" s="171"/>
      <c r="AG338" s="171"/>
      <c r="AH338" s="171"/>
      <c r="AI338" s="195"/>
      <c r="AJ338" s="195"/>
      <c r="AK338" s="195"/>
      <c r="AL338" s="195"/>
      <c r="AM338" s="195"/>
      <c r="AN338" s="195"/>
      <c r="AO338" s="195"/>
      <c r="AP338" s="195"/>
      <c r="AQ338" s="195"/>
      <c r="AR338" s="195"/>
      <c r="AS338" s="195"/>
      <c r="AT338" s="195"/>
      <c r="AU338" s="195"/>
      <c r="AV338" s="195"/>
      <c r="AW338" s="195"/>
      <c r="AX338" s="195"/>
      <c r="AY338" s="195"/>
      <c r="AZ338" s="195"/>
      <c r="BA338" s="195"/>
      <c r="BB338" s="195"/>
      <c r="BC338" s="195"/>
      <c r="BD338" s="195"/>
      <c r="BE338" s="195"/>
      <c r="BF338" s="195"/>
      <c r="BG338" s="195"/>
      <c r="BH338" s="195"/>
      <c r="BI338" s="195"/>
      <c r="BJ338" s="195"/>
      <c r="BK338" s="195"/>
      <c r="BL338" s="195"/>
      <c r="BM338" s="195"/>
      <c r="BN338" s="70">
        <f t="shared" si="1575"/>
        <v>0</v>
      </c>
      <c r="BO338" s="65">
        <f t="shared" si="1576"/>
        <v>0</v>
      </c>
      <c r="BP338" s="70">
        <f t="shared" si="1577"/>
        <v>0</v>
      </c>
      <c r="BQ338" s="70">
        <f t="shared" si="1578"/>
        <v>0</v>
      </c>
      <c r="BR338" s="70">
        <f t="shared" si="1579"/>
        <v>0</v>
      </c>
      <c r="BS338" s="70">
        <f t="shared" si="1580"/>
        <v>0</v>
      </c>
      <c r="BT338" s="70">
        <f t="shared" si="1581"/>
        <v>0</v>
      </c>
      <c r="BU338" s="70">
        <f t="shared" si="1582"/>
        <v>0</v>
      </c>
      <c r="BV338" s="70">
        <f t="shared" si="1583"/>
        <v>0</v>
      </c>
      <c r="BW338" s="70">
        <f t="shared" si="1584"/>
        <v>0</v>
      </c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>
      <c r="A339" s="262"/>
      <c r="B339" s="236"/>
      <c r="C339" s="192"/>
      <c r="D339" s="237" t="s">
        <v>663</v>
      </c>
      <c r="E339" s="238">
        <f t="shared" ref="E339:H339" si="1591">E340+E350</f>
        <v>246432.97999999998</v>
      </c>
      <c r="F339" s="239">
        <f t="shared" si="1591"/>
        <v>0</v>
      </c>
      <c r="G339" s="239">
        <f t="shared" si="1591"/>
        <v>246432.97999999998</v>
      </c>
      <c r="H339" s="239">
        <f t="shared" si="1591"/>
        <v>0</v>
      </c>
      <c r="I339" s="148">
        <f t="shared" si="578"/>
        <v>0.2682270855142847</v>
      </c>
      <c r="J339" s="148">
        <f t="shared" si="579"/>
        <v>7.8568907457110662E-2</v>
      </c>
      <c r="K339" s="239">
        <f t="shared" ref="K339:W339" si="1592">K340+K350</f>
        <v>66100</v>
      </c>
      <c r="L339" s="239">
        <f t="shared" si="1592"/>
        <v>1488</v>
      </c>
      <c r="M339" s="240">
        <f t="shared" si="1592"/>
        <v>1488</v>
      </c>
      <c r="N339" s="239">
        <f t="shared" si="1592"/>
        <v>0</v>
      </c>
      <c r="O339" s="239">
        <f t="shared" si="1592"/>
        <v>19361.97</v>
      </c>
      <c r="P339" s="239">
        <f t="shared" si="1592"/>
        <v>0</v>
      </c>
      <c r="Q339" s="239">
        <f t="shared" si="1592"/>
        <v>0</v>
      </c>
      <c r="R339" s="239">
        <f t="shared" si="1592"/>
        <v>19361.97</v>
      </c>
      <c r="S339" s="239">
        <f t="shared" si="1592"/>
        <v>0</v>
      </c>
      <c r="T339" s="239">
        <f t="shared" si="1592"/>
        <v>0</v>
      </c>
      <c r="U339" s="239">
        <f t="shared" si="1592"/>
        <v>46738.03</v>
      </c>
      <c r="V339" s="239">
        <f t="shared" si="1592"/>
        <v>0</v>
      </c>
      <c r="W339" s="239">
        <f t="shared" si="1592"/>
        <v>0</v>
      </c>
      <c r="X339" s="150">
        <f t="shared" ref="X339:Y339" si="1593">IF(O339&gt;0,O339/K339,0)</f>
        <v>0.29291936459909229</v>
      </c>
      <c r="Y339" s="150">
        <f t="shared" si="1593"/>
        <v>0</v>
      </c>
      <c r="Z339" s="150">
        <f t="shared" si="1378"/>
        <v>0</v>
      </c>
      <c r="AA339" s="239">
        <f t="shared" ref="AA339:BW339" si="1594">AA340+AA350</f>
        <v>0</v>
      </c>
      <c r="AB339" s="239">
        <f t="shared" si="1594"/>
        <v>0</v>
      </c>
      <c r="AC339" s="239">
        <f t="shared" si="1594"/>
        <v>0</v>
      </c>
      <c r="AD339" s="239">
        <f t="shared" si="1594"/>
        <v>0</v>
      </c>
      <c r="AE339" s="239">
        <f t="shared" si="1594"/>
        <v>0</v>
      </c>
      <c r="AF339" s="239">
        <f t="shared" si="1594"/>
        <v>0</v>
      </c>
      <c r="AG339" s="239">
        <f t="shared" si="1594"/>
        <v>0</v>
      </c>
      <c r="AH339" s="239">
        <f t="shared" si="1594"/>
        <v>0</v>
      </c>
      <c r="AI339" s="239">
        <f t="shared" si="1594"/>
        <v>0</v>
      </c>
      <c r="AJ339" s="239">
        <f t="shared" si="1594"/>
        <v>0</v>
      </c>
      <c r="AK339" s="239">
        <f t="shared" si="1594"/>
        <v>0</v>
      </c>
      <c r="AL339" s="239">
        <f t="shared" si="1594"/>
        <v>0</v>
      </c>
      <c r="AM339" s="239">
        <f t="shared" si="1594"/>
        <v>830.75</v>
      </c>
      <c r="AN339" s="239">
        <f t="shared" si="1594"/>
        <v>0</v>
      </c>
      <c r="AO339" s="239">
        <f t="shared" si="1594"/>
        <v>0</v>
      </c>
      <c r="AP339" s="239">
        <f t="shared" si="1594"/>
        <v>18531.22</v>
      </c>
      <c r="AQ339" s="239">
        <f t="shared" si="1594"/>
        <v>0</v>
      </c>
      <c r="AR339" s="239">
        <f t="shared" si="1594"/>
        <v>0</v>
      </c>
      <c r="AS339" s="239">
        <f t="shared" si="1594"/>
        <v>0</v>
      </c>
      <c r="AT339" s="239">
        <f t="shared" si="1594"/>
        <v>0</v>
      </c>
      <c r="AU339" s="239">
        <f t="shared" si="1594"/>
        <v>0</v>
      </c>
      <c r="AV339" s="239">
        <f t="shared" si="1594"/>
        <v>0</v>
      </c>
      <c r="AW339" s="239">
        <f t="shared" si="1594"/>
        <v>0</v>
      </c>
      <c r="AX339" s="239">
        <f t="shared" si="1594"/>
        <v>0</v>
      </c>
      <c r="AY339" s="239">
        <f t="shared" si="1594"/>
        <v>0</v>
      </c>
      <c r="AZ339" s="239">
        <f t="shared" si="1594"/>
        <v>0</v>
      </c>
      <c r="BA339" s="239">
        <f t="shared" si="1594"/>
        <v>0</v>
      </c>
      <c r="BB339" s="239">
        <f t="shared" si="1594"/>
        <v>0</v>
      </c>
      <c r="BC339" s="239">
        <f t="shared" si="1594"/>
        <v>0</v>
      </c>
      <c r="BD339" s="239">
        <f t="shared" si="1594"/>
        <v>0</v>
      </c>
      <c r="BE339" s="239">
        <f t="shared" si="1594"/>
        <v>0</v>
      </c>
      <c r="BF339" s="239">
        <f t="shared" si="1594"/>
        <v>0</v>
      </c>
      <c r="BG339" s="239">
        <f t="shared" si="1594"/>
        <v>0</v>
      </c>
      <c r="BH339" s="239">
        <f t="shared" si="1594"/>
        <v>0</v>
      </c>
      <c r="BI339" s="239">
        <f t="shared" si="1594"/>
        <v>0</v>
      </c>
      <c r="BJ339" s="239">
        <f t="shared" si="1594"/>
        <v>0</v>
      </c>
      <c r="BK339" s="239">
        <f t="shared" si="1594"/>
        <v>0</v>
      </c>
      <c r="BL339" s="239">
        <f t="shared" si="1594"/>
        <v>0</v>
      </c>
      <c r="BM339" s="239">
        <f t="shared" si="1594"/>
        <v>0</v>
      </c>
      <c r="BN339" s="239">
        <f t="shared" si="1594"/>
        <v>19361.97</v>
      </c>
      <c r="BO339" s="239">
        <f t="shared" si="1594"/>
        <v>0</v>
      </c>
      <c r="BP339" s="239">
        <f t="shared" si="1594"/>
        <v>19361.97</v>
      </c>
      <c r="BQ339" s="239">
        <f t="shared" si="1594"/>
        <v>46738.03</v>
      </c>
      <c r="BR339" s="239">
        <f t="shared" si="1594"/>
        <v>0</v>
      </c>
      <c r="BS339" s="239">
        <f t="shared" si="1594"/>
        <v>46738.03</v>
      </c>
      <c r="BT339" s="239">
        <f t="shared" si="1594"/>
        <v>0</v>
      </c>
      <c r="BU339" s="239">
        <f t="shared" si="1594"/>
        <v>19361.97</v>
      </c>
      <c r="BV339" s="239">
        <f t="shared" si="1594"/>
        <v>46738.03</v>
      </c>
      <c r="BW339" s="239">
        <f t="shared" si="1594"/>
        <v>19361.97</v>
      </c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 customHeight="1">
      <c r="A340" s="223"/>
      <c r="B340" s="230"/>
      <c r="C340" s="38"/>
      <c r="D340" s="263" t="s">
        <v>664</v>
      </c>
      <c r="E340" s="209">
        <f t="shared" ref="E340:H340" si="1595">SUM(E341:E349)</f>
        <v>69432.98</v>
      </c>
      <c r="F340" s="163">
        <f t="shared" si="1595"/>
        <v>0</v>
      </c>
      <c r="G340" s="163">
        <f t="shared" si="1595"/>
        <v>69432.98</v>
      </c>
      <c r="H340" s="163">
        <f t="shared" si="1595"/>
        <v>0</v>
      </c>
      <c r="I340" s="217">
        <f t="shared" si="578"/>
        <v>0.95199716330769624</v>
      </c>
      <c r="J340" s="217">
        <f t="shared" si="579"/>
        <v>0.2788584041762287</v>
      </c>
      <c r="K340" s="163">
        <f t="shared" ref="K340:W340" si="1596">SUM(K341:K349)</f>
        <v>66100</v>
      </c>
      <c r="L340" s="163">
        <f t="shared" si="1596"/>
        <v>1488</v>
      </c>
      <c r="M340" s="60">
        <f t="shared" si="1596"/>
        <v>1488</v>
      </c>
      <c r="N340" s="163">
        <f t="shared" si="1596"/>
        <v>0</v>
      </c>
      <c r="O340" s="163">
        <f t="shared" si="1596"/>
        <v>19361.97</v>
      </c>
      <c r="P340" s="163">
        <f t="shared" si="1596"/>
        <v>0</v>
      </c>
      <c r="Q340" s="163">
        <f t="shared" si="1596"/>
        <v>0</v>
      </c>
      <c r="R340" s="163">
        <f t="shared" si="1596"/>
        <v>19361.97</v>
      </c>
      <c r="S340" s="163">
        <f t="shared" si="1596"/>
        <v>0</v>
      </c>
      <c r="T340" s="163">
        <f t="shared" si="1596"/>
        <v>0</v>
      </c>
      <c r="U340" s="163">
        <f t="shared" si="1596"/>
        <v>46738.03</v>
      </c>
      <c r="V340" s="163">
        <f t="shared" si="1596"/>
        <v>0</v>
      </c>
      <c r="W340" s="163">
        <f t="shared" si="1596"/>
        <v>0</v>
      </c>
      <c r="X340" s="42">
        <f t="shared" ref="X340:Y340" si="1597">IF(O340&gt;0,O340/K340,0)</f>
        <v>0.29291936459909229</v>
      </c>
      <c r="Y340" s="42">
        <f t="shared" si="1597"/>
        <v>0</v>
      </c>
      <c r="Z340" s="42">
        <f t="shared" si="1378"/>
        <v>0</v>
      </c>
      <c r="AA340" s="218">
        <f t="shared" ref="AA340:BW340" si="1598">SUM(AA341:AA349)</f>
        <v>0</v>
      </c>
      <c r="AB340" s="218">
        <f t="shared" si="1598"/>
        <v>0</v>
      </c>
      <c r="AC340" s="218">
        <f t="shared" si="1598"/>
        <v>0</v>
      </c>
      <c r="AD340" s="218">
        <f t="shared" si="1598"/>
        <v>0</v>
      </c>
      <c r="AE340" s="218">
        <f t="shared" si="1598"/>
        <v>0</v>
      </c>
      <c r="AF340" s="218">
        <f t="shared" si="1598"/>
        <v>0</v>
      </c>
      <c r="AG340" s="218">
        <f t="shared" si="1598"/>
        <v>0</v>
      </c>
      <c r="AH340" s="218">
        <f t="shared" si="1598"/>
        <v>0</v>
      </c>
      <c r="AI340" s="218">
        <f t="shared" si="1598"/>
        <v>0</v>
      </c>
      <c r="AJ340" s="218">
        <f t="shared" si="1598"/>
        <v>0</v>
      </c>
      <c r="AK340" s="218">
        <f t="shared" si="1598"/>
        <v>0</v>
      </c>
      <c r="AL340" s="218">
        <f t="shared" si="1598"/>
        <v>0</v>
      </c>
      <c r="AM340" s="218">
        <f t="shared" si="1598"/>
        <v>830.75</v>
      </c>
      <c r="AN340" s="218">
        <f t="shared" si="1598"/>
        <v>0</v>
      </c>
      <c r="AO340" s="218">
        <f t="shared" si="1598"/>
        <v>0</v>
      </c>
      <c r="AP340" s="218">
        <f t="shared" si="1598"/>
        <v>18531.22</v>
      </c>
      <c r="AQ340" s="218">
        <f t="shared" si="1598"/>
        <v>0</v>
      </c>
      <c r="AR340" s="218">
        <f t="shared" si="1598"/>
        <v>0</v>
      </c>
      <c r="AS340" s="218">
        <f t="shared" si="1598"/>
        <v>0</v>
      </c>
      <c r="AT340" s="218">
        <f t="shared" si="1598"/>
        <v>0</v>
      </c>
      <c r="AU340" s="218">
        <f t="shared" si="1598"/>
        <v>0</v>
      </c>
      <c r="AV340" s="218">
        <f t="shared" si="1598"/>
        <v>0</v>
      </c>
      <c r="AW340" s="218">
        <f t="shared" si="1598"/>
        <v>0</v>
      </c>
      <c r="AX340" s="218">
        <f t="shared" si="1598"/>
        <v>0</v>
      </c>
      <c r="AY340" s="218">
        <f t="shared" si="1598"/>
        <v>0</v>
      </c>
      <c r="AZ340" s="218">
        <f t="shared" si="1598"/>
        <v>0</v>
      </c>
      <c r="BA340" s="218">
        <f t="shared" si="1598"/>
        <v>0</v>
      </c>
      <c r="BB340" s="218">
        <f t="shared" si="1598"/>
        <v>0</v>
      </c>
      <c r="BC340" s="218">
        <f t="shared" si="1598"/>
        <v>0</v>
      </c>
      <c r="BD340" s="218">
        <f t="shared" si="1598"/>
        <v>0</v>
      </c>
      <c r="BE340" s="218">
        <f t="shared" si="1598"/>
        <v>0</v>
      </c>
      <c r="BF340" s="218">
        <f t="shared" si="1598"/>
        <v>0</v>
      </c>
      <c r="BG340" s="218">
        <f t="shared" si="1598"/>
        <v>0</v>
      </c>
      <c r="BH340" s="218">
        <f t="shared" si="1598"/>
        <v>0</v>
      </c>
      <c r="BI340" s="218">
        <f t="shared" si="1598"/>
        <v>0</v>
      </c>
      <c r="BJ340" s="218">
        <f t="shared" si="1598"/>
        <v>0</v>
      </c>
      <c r="BK340" s="218">
        <f t="shared" si="1598"/>
        <v>0</v>
      </c>
      <c r="BL340" s="218">
        <f t="shared" si="1598"/>
        <v>0</v>
      </c>
      <c r="BM340" s="218">
        <f t="shared" si="1598"/>
        <v>0</v>
      </c>
      <c r="BN340" s="218">
        <f t="shared" si="1598"/>
        <v>19361.97</v>
      </c>
      <c r="BO340" s="218">
        <f t="shared" si="1598"/>
        <v>0</v>
      </c>
      <c r="BP340" s="218">
        <f t="shared" si="1598"/>
        <v>19361.97</v>
      </c>
      <c r="BQ340" s="218">
        <f t="shared" si="1598"/>
        <v>46738.03</v>
      </c>
      <c r="BR340" s="218">
        <f t="shared" si="1598"/>
        <v>0</v>
      </c>
      <c r="BS340" s="218">
        <f t="shared" si="1598"/>
        <v>46738.03</v>
      </c>
      <c r="BT340" s="218">
        <f t="shared" si="1598"/>
        <v>0</v>
      </c>
      <c r="BU340" s="218">
        <f t="shared" si="1598"/>
        <v>19361.97</v>
      </c>
      <c r="BV340" s="218">
        <f t="shared" si="1598"/>
        <v>46738.03</v>
      </c>
      <c r="BW340" s="218">
        <f t="shared" si="1598"/>
        <v>19361.97</v>
      </c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>
      <c r="A341" s="55" t="s">
        <v>665</v>
      </c>
      <c r="B341" s="73"/>
      <c r="C341" s="57" t="s">
        <v>117</v>
      </c>
      <c r="D341" s="58" t="s">
        <v>666</v>
      </c>
      <c r="E341" s="59">
        <v>2432.98</v>
      </c>
      <c r="F341" s="60"/>
      <c r="G341" s="60">
        <f t="shared" ref="G341:G349" si="1599">E341-F341</f>
        <v>2432.98</v>
      </c>
      <c r="H341" s="60"/>
      <c r="I341" s="61">
        <f t="shared" si="578"/>
        <v>0.82203717252094144</v>
      </c>
      <c r="J341" s="61">
        <f t="shared" si="579"/>
        <v>0.60089684255522036</v>
      </c>
      <c r="K341" s="260">
        <f>1000+1000</f>
        <v>2000</v>
      </c>
      <c r="L341" s="196"/>
      <c r="M341" s="195"/>
      <c r="N341" s="194"/>
      <c r="O341" s="66">
        <f t="shared" ref="O341:Q341" si="1600">AA341+AD341+AG341+AJ341+AM341+AP341+AS341+AV341+AY341+BB341+BE341+BH341</f>
        <v>1461.97</v>
      </c>
      <c r="P341" s="66">
        <f t="shared" si="1600"/>
        <v>0</v>
      </c>
      <c r="Q341" s="66">
        <f t="shared" si="1600"/>
        <v>0</v>
      </c>
      <c r="R341" s="67">
        <f t="shared" ref="R341:T341" si="1601">IF(BK341=0,SUM(AA341+AD341+AG341+AJ341+AM341+AP341+AS341+AV341+AY341+BB341+BE341+BH341),BK341)</f>
        <v>1461.97</v>
      </c>
      <c r="S341" s="67">
        <f t="shared" si="1601"/>
        <v>0</v>
      </c>
      <c r="T341" s="67">
        <f t="shared" si="1601"/>
        <v>0</v>
      </c>
      <c r="U341" s="66">
        <f t="shared" ref="U341:U349" si="1602">K341-O341</f>
        <v>538.03</v>
      </c>
      <c r="V341" s="66">
        <f t="shared" ref="V341:V349" si="1603">L341-P341-M341</f>
        <v>0</v>
      </c>
      <c r="W341" s="66">
        <f t="shared" ref="W341:W349" si="1604">N341-Q341</f>
        <v>0</v>
      </c>
      <c r="X341" s="69">
        <f t="shared" ref="X341:Y341" si="1605">IF(O341&gt;0,O341/K341,0)</f>
        <v>0.730985</v>
      </c>
      <c r="Y341" s="69">
        <f t="shared" si="1605"/>
        <v>0</v>
      </c>
      <c r="Z341" s="69">
        <f t="shared" si="1378"/>
        <v>0</v>
      </c>
      <c r="AA341" s="195"/>
      <c r="AB341" s="195"/>
      <c r="AC341" s="195"/>
      <c r="AD341" s="195"/>
      <c r="AE341" s="171"/>
      <c r="AF341" s="171"/>
      <c r="AG341" s="171"/>
      <c r="AH341" s="171"/>
      <c r="AI341" s="195"/>
      <c r="AJ341" s="195"/>
      <c r="AK341" s="195"/>
      <c r="AL341" s="195"/>
      <c r="AM341" s="195">
        <f>368.58+186.56+275.61</f>
        <v>830.75</v>
      </c>
      <c r="AN341" s="195"/>
      <c r="AO341" s="195"/>
      <c r="AP341" s="195">
        <f>67.68+563.54</f>
        <v>631.22</v>
      </c>
      <c r="AQ341" s="195"/>
      <c r="AR341" s="195"/>
      <c r="AS341" s="195"/>
      <c r="AT341" s="195"/>
      <c r="AU341" s="195"/>
      <c r="AV341" s="195"/>
      <c r="AW341" s="195"/>
      <c r="AX341" s="195"/>
      <c r="AY341" s="195"/>
      <c r="AZ341" s="195"/>
      <c r="BA341" s="195"/>
      <c r="BB341" s="195"/>
      <c r="BC341" s="195"/>
      <c r="BD341" s="195"/>
      <c r="BE341" s="195"/>
      <c r="BF341" s="195"/>
      <c r="BG341" s="195"/>
      <c r="BH341" s="195"/>
      <c r="BI341" s="195"/>
      <c r="BJ341" s="195"/>
      <c r="BK341" s="195"/>
      <c r="BL341" s="195"/>
      <c r="BM341" s="195"/>
      <c r="BN341" s="70">
        <f t="shared" ref="BN341:BN349" si="1606">IF(O341-BK341&gt;0,O341-BK341,0)</f>
        <v>1461.97</v>
      </c>
      <c r="BO341" s="65">
        <f t="shared" ref="BO341:BO349" si="1607">IF(Q341-BM341&gt;0,Q341-BM341,0)</f>
        <v>0</v>
      </c>
      <c r="BP341" s="70">
        <f t="shared" ref="BP341:BP349" si="1608">IF(BN341+BO341&gt;0,BN341+BO341,0)</f>
        <v>1461.97</v>
      </c>
      <c r="BQ341" s="70">
        <f t="shared" ref="BQ341:BQ349" si="1609">IF(U341=0,0,U341)</f>
        <v>538.03</v>
      </c>
      <c r="BR341" s="70">
        <f t="shared" ref="BR341:BR349" si="1610">IF(W341=0,0,W341)</f>
        <v>0</v>
      </c>
      <c r="BS341" s="70">
        <f t="shared" ref="BS341:BS349" si="1611">IF(BQ341+BR341&gt;0,BQ341+BR341,0)</f>
        <v>538.03</v>
      </c>
      <c r="BT341" s="70">
        <f t="shared" ref="BT341:BT349" si="1612">IF(V341&gt;0,V341,0)</f>
        <v>0</v>
      </c>
      <c r="BU341" s="70">
        <f t="shared" ref="BU341:BU349" si="1613">IF(BP341=0,0,BP341)</f>
        <v>1461.97</v>
      </c>
      <c r="BV341" s="70">
        <f t="shared" ref="BV341:BV349" si="1614">IF(BS341=0,0,BS341)</f>
        <v>538.03</v>
      </c>
      <c r="BW341" s="70">
        <f t="shared" ref="BW341:BW349" si="1615">IF(BP341+BT341&gt;0,BP341+BT341,0)</f>
        <v>1461.97</v>
      </c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>
      <c r="A342" s="72"/>
      <c r="B342" s="73"/>
      <c r="C342" s="57" t="s">
        <v>117</v>
      </c>
      <c r="D342" s="58" t="s">
        <v>656</v>
      </c>
      <c r="E342" s="59">
        <v>5000</v>
      </c>
      <c r="F342" s="60"/>
      <c r="G342" s="60">
        <f t="shared" si="1599"/>
        <v>5000</v>
      </c>
      <c r="H342" s="60"/>
      <c r="I342" s="61">
        <f t="shared" si="578"/>
        <v>0</v>
      </c>
      <c r="J342" s="61">
        <f t="shared" si="579"/>
        <v>0</v>
      </c>
      <c r="K342" s="193"/>
      <c r="L342" s="196"/>
      <c r="M342" s="195"/>
      <c r="N342" s="194"/>
      <c r="O342" s="66">
        <f t="shared" ref="O342:Q342" si="1616">AA342+AD342+AG342+AJ342+AM342+AP342+AS342+AV342+AY342+BB342+BE342+BH342</f>
        <v>0</v>
      </c>
      <c r="P342" s="66">
        <f t="shared" si="1616"/>
        <v>0</v>
      </c>
      <c r="Q342" s="66">
        <f t="shared" si="1616"/>
        <v>0</v>
      </c>
      <c r="R342" s="67">
        <f t="shared" ref="R342:T342" si="1617">IF(BK342=0,SUM(AA342+AD342+AG342+AJ342+AM342+AP342+AS342+AV342+AY342+BB342+BE342+BH342),BK342)</f>
        <v>0</v>
      </c>
      <c r="S342" s="67">
        <f t="shared" si="1617"/>
        <v>0</v>
      </c>
      <c r="T342" s="67">
        <f t="shared" si="1617"/>
        <v>0</v>
      </c>
      <c r="U342" s="66">
        <f t="shared" si="1602"/>
        <v>0</v>
      </c>
      <c r="V342" s="66">
        <f t="shared" si="1603"/>
        <v>0</v>
      </c>
      <c r="W342" s="66">
        <f t="shared" si="1604"/>
        <v>0</v>
      </c>
      <c r="X342" s="69">
        <f t="shared" ref="X342:Y342" si="1618">IF(O342&gt;0,O342/K342,0)</f>
        <v>0</v>
      </c>
      <c r="Y342" s="69">
        <f t="shared" si="1618"/>
        <v>0</v>
      </c>
      <c r="Z342" s="69">
        <f t="shared" si="1378"/>
        <v>0</v>
      </c>
      <c r="AA342" s="195"/>
      <c r="AB342" s="195"/>
      <c r="AC342" s="195"/>
      <c r="AD342" s="195"/>
      <c r="AE342" s="171"/>
      <c r="AF342" s="171"/>
      <c r="AG342" s="171"/>
      <c r="AH342" s="171"/>
      <c r="AI342" s="195"/>
      <c r="AJ342" s="195"/>
      <c r="AK342" s="195"/>
      <c r="AL342" s="195"/>
      <c r="AM342" s="195"/>
      <c r="AN342" s="195"/>
      <c r="AO342" s="195"/>
      <c r="AP342" s="195"/>
      <c r="AQ342" s="195"/>
      <c r="AR342" s="195"/>
      <c r="AS342" s="195"/>
      <c r="AT342" s="195"/>
      <c r="AU342" s="195"/>
      <c r="AV342" s="195"/>
      <c r="AW342" s="195"/>
      <c r="AX342" s="195"/>
      <c r="AY342" s="195"/>
      <c r="AZ342" s="195"/>
      <c r="BA342" s="195"/>
      <c r="BB342" s="195"/>
      <c r="BC342" s="195"/>
      <c r="BD342" s="195"/>
      <c r="BE342" s="195"/>
      <c r="BF342" s="195"/>
      <c r="BG342" s="195"/>
      <c r="BH342" s="195"/>
      <c r="BI342" s="195"/>
      <c r="BJ342" s="195"/>
      <c r="BK342" s="195"/>
      <c r="BL342" s="195"/>
      <c r="BM342" s="195"/>
      <c r="BN342" s="70">
        <f t="shared" si="1606"/>
        <v>0</v>
      </c>
      <c r="BO342" s="65">
        <f t="shared" si="1607"/>
        <v>0</v>
      </c>
      <c r="BP342" s="70">
        <f t="shared" si="1608"/>
        <v>0</v>
      </c>
      <c r="BQ342" s="70">
        <f t="shared" si="1609"/>
        <v>0</v>
      </c>
      <c r="BR342" s="70">
        <f t="shared" si="1610"/>
        <v>0</v>
      </c>
      <c r="BS342" s="70">
        <f t="shared" si="1611"/>
        <v>0</v>
      </c>
      <c r="BT342" s="70">
        <f t="shared" si="1612"/>
        <v>0</v>
      </c>
      <c r="BU342" s="70">
        <f t="shared" si="1613"/>
        <v>0</v>
      </c>
      <c r="BV342" s="70">
        <f t="shared" si="1614"/>
        <v>0</v>
      </c>
      <c r="BW342" s="70">
        <f t="shared" si="1615"/>
        <v>0</v>
      </c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>
      <c r="A343" s="55" t="s">
        <v>667</v>
      </c>
      <c r="B343" s="73"/>
      <c r="C343" s="57" t="s">
        <v>374</v>
      </c>
      <c r="D343" s="101" t="s">
        <v>668</v>
      </c>
      <c r="E343" s="59"/>
      <c r="F343" s="60"/>
      <c r="G343" s="60">
        <f t="shared" si="1599"/>
        <v>0</v>
      </c>
      <c r="H343" s="60"/>
      <c r="I343" s="61">
        <f t="shared" si="578"/>
        <v>0</v>
      </c>
      <c r="J343" s="61">
        <f t="shared" si="579"/>
        <v>0</v>
      </c>
      <c r="K343" s="193">
        <f>55000+7600</f>
        <v>62600</v>
      </c>
      <c r="L343" s="196"/>
      <c r="M343" s="195"/>
      <c r="N343" s="194"/>
      <c r="O343" s="66">
        <f t="shared" ref="O343:Q343" si="1619">AA343+AD343+AG343+AJ343+AM343+AP343+AS343+AV343+AY343+BB343+BE343+BH343</f>
        <v>16400</v>
      </c>
      <c r="P343" s="66">
        <f t="shared" si="1619"/>
        <v>0</v>
      </c>
      <c r="Q343" s="66">
        <f t="shared" si="1619"/>
        <v>0</v>
      </c>
      <c r="R343" s="67">
        <f t="shared" ref="R343:T343" si="1620">IF(BK343=0,SUM(AA343+AD343+AG343+AJ343+AM343+AP343+AS343+AV343+AY343+BB343+BE343+BH343),BK343)</f>
        <v>16400</v>
      </c>
      <c r="S343" s="67">
        <f t="shared" si="1620"/>
        <v>0</v>
      </c>
      <c r="T343" s="67">
        <f t="shared" si="1620"/>
        <v>0</v>
      </c>
      <c r="U343" s="66">
        <f t="shared" si="1602"/>
        <v>46200</v>
      </c>
      <c r="V343" s="66">
        <f t="shared" si="1603"/>
        <v>0</v>
      </c>
      <c r="W343" s="66">
        <f t="shared" si="1604"/>
        <v>0</v>
      </c>
      <c r="X343" s="69">
        <f t="shared" ref="X343:Y343" si="1621">IF(O343&gt;0,O343/K343,0)</f>
        <v>0.26198083067092653</v>
      </c>
      <c r="Y343" s="69">
        <f t="shared" si="1621"/>
        <v>0</v>
      </c>
      <c r="Z343" s="69">
        <f t="shared" si="1378"/>
        <v>0</v>
      </c>
      <c r="AA343" s="195"/>
      <c r="AB343" s="195"/>
      <c r="AC343" s="195"/>
      <c r="AD343" s="195"/>
      <c r="AE343" s="171"/>
      <c r="AF343" s="171"/>
      <c r="AG343" s="171"/>
      <c r="AH343" s="171"/>
      <c r="AI343" s="195"/>
      <c r="AJ343" s="195"/>
      <c r="AK343" s="195"/>
      <c r="AL343" s="195"/>
      <c r="AM343" s="195"/>
      <c r="AN343" s="195"/>
      <c r="AO343" s="195"/>
      <c r="AP343" s="195">
        <f>600+400+300+6500+400+6500+400+600+300+400</f>
        <v>16400</v>
      </c>
      <c r="AQ343" s="195"/>
      <c r="AR343" s="195"/>
      <c r="AS343" s="195"/>
      <c r="AT343" s="195"/>
      <c r="AU343" s="195"/>
      <c r="AV343" s="195"/>
      <c r="AW343" s="195"/>
      <c r="AX343" s="195"/>
      <c r="AY343" s="195"/>
      <c r="AZ343" s="195"/>
      <c r="BA343" s="195"/>
      <c r="BB343" s="195"/>
      <c r="BC343" s="195"/>
      <c r="BD343" s="195"/>
      <c r="BE343" s="195"/>
      <c r="BF343" s="195"/>
      <c r="BG343" s="195"/>
      <c r="BH343" s="195"/>
      <c r="BI343" s="195"/>
      <c r="BJ343" s="195"/>
      <c r="BK343" s="195"/>
      <c r="BL343" s="195"/>
      <c r="BM343" s="195"/>
      <c r="BN343" s="70">
        <f t="shared" si="1606"/>
        <v>16400</v>
      </c>
      <c r="BO343" s="65">
        <f t="shared" si="1607"/>
        <v>0</v>
      </c>
      <c r="BP343" s="70">
        <f t="shared" si="1608"/>
        <v>16400</v>
      </c>
      <c r="BQ343" s="70">
        <f t="shared" si="1609"/>
        <v>46200</v>
      </c>
      <c r="BR343" s="70">
        <f t="shared" si="1610"/>
        <v>0</v>
      </c>
      <c r="BS343" s="70">
        <f t="shared" si="1611"/>
        <v>46200</v>
      </c>
      <c r="BT343" s="70">
        <f t="shared" si="1612"/>
        <v>0</v>
      </c>
      <c r="BU343" s="70">
        <f t="shared" si="1613"/>
        <v>16400</v>
      </c>
      <c r="BV343" s="70">
        <f t="shared" si="1614"/>
        <v>46200</v>
      </c>
      <c r="BW343" s="70">
        <f t="shared" si="1615"/>
        <v>16400</v>
      </c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>
      <c r="A344" s="72"/>
      <c r="B344" s="73"/>
      <c r="C344" s="57" t="s">
        <v>374</v>
      </c>
      <c r="D344" s="101" t="s">
        <v>669</v>
      </c>
      <c r="E344" s="59"/>
      <c r="F344" s="60"/>
      <c r="G344" s="60">
        <f t="shared" si="1599"/>
        <v>0</v>
      </c>
      <c r="H344" s="60"/>
      <c r="I344" s="61">
        <f t="shared" si="578"/>
        <v>0</v>
      </c>
      <c r="J344" s="61">
        <f t="shared" si="579"/>
        <v>0</v>
      </c>
      <c r="K344" s="193"/>
      <c r="L344" s="196"/>
      <c r="M344" s="195"/>
      <c r="N344" s="194"/>
      <c r="O344" s="66">
        <f t="shared" ref="O344:Q344" si="1622">AA344+AD344+AG344+AJ344+AM344+AP344+AS344+AV344+AY344+BB344+BE344+BH344</f>
        <v>0</v>
      </c>
      <c r="P344" s="66">
        <f t="shared" si="1622"/>
        <v>0</v>
      </c>
      <c r="Q344" s="66">
        <f t="shared" si="1622"/>
        <v>0</v>
      </c>
      <c r="R344" s="67">
        <f t="shared" ref="R344:T344" si="1623">IF(BK344=0,SUM(AA344+AD344+AG344+AJ344+AM344+AP344+AS344+AV344+AY344+BB344+BE344+BH344),BK344)</f>
        <v>0</v>
      </c>
      <c r="S344" s="67">
        <f t="shared" si="1623"/>
        <v>0</v>
      </c>
      <c r="T344" s="67">
        <f t="shared" si="1623"/>
        <v>0</v>
      </c>
      <c r="U344" s="66">
        <f t="shared" si="1602"/>
        <v>0</v>
      </c>
      <c r="V344" s="66">
        <f t="shared" si="1603"/>
        <v>0</v>
      </c>
      <c r="W344" s="66">
        <f t="shared" si="1604"/>
        <v>0</v>
      </c>
      <c r="X344" s="69">
        <f t="shared" ref="X344:Y344" si="1624">IF(O344&gt;0,O344/K344,0)</f>
        <v>0</v>
      </c>
      <c r="Y344" s="69">
        <f t="shared" si="1624"/>
        <v>0</v>
      </c>
      <c r="Z344" s="69">
        <f t="shared" si="1378"/>
        <v>0</v>
      </c>
      <c r="AA344" s="195"/>
      <c r="AB344" s="195"/>
      <c r="AC344" s="195"/>
      <c r="AD344" s="195"/>
      <c r="AE344" s="171"/>
      <c r="AF344" s="171"/>
      <c r="AG344" s="171"/>
      <c r="AH344" s="171"/>
      <c r="AI344" s="195"/>
      <c r="AJ344" s="195"/>
      <c r="AK344" s="195"/>
      <c r="AL344" s="195"/>
      <c r="AM344" s="195"/>
      <c r="AN344" s="195"/>
      <c r="AO344" s="195"/>
      <c r="AP344" s="195"/>
      <c r="AQ344" s="195"/>
      <c r="AR344" s="195"/>
      <c r="AS344" s="195"/>
      <c r="AT344" s="195"/>
      <c r="AU344" s="195"/>
      <c r="AV344" s="195"/>
      <c r="AW344" s="195"/>
      <c r="AX344" s="195"/>
      <c r="AY344" s="195"/>
      <c r="AZ344" s="195"/>
      <c r="BA344" s="195"/>
      <c r="BB344" s="195"/>
      <c r="BC344" s="195"/>
      <c r="BD344" s="195"/>
      <c r="BE344" s="195"/>
      <c r="BF344" s="195"/>
      <c r="BG344" s="195"/>
      <c r="BH344" s="195"/>
      <c r="BI344" s="195"/>
      <c r="BJ344" s="195"/>
      <c r="BK344" s="195"/>
      <c r="BL344" s="195"/>
      <c r="BM344" s="195"/>
      <c r="BN344" s="70">
        <f t="shared" si="1606"/>
        <v>0</v>
      </c>
      <c r="BO344" s="65">
        <f t="shared" si="1607"/>
        <v>0</v>
      </c>
      <c r="BP344" s="70">
        <f t="shared" si="1608"/>
        <v>0</v>
      </c>
      <c r="BQ344" s="70">
        <f t="shared" si="1609"/>
        <v>0</v>
      </c>
      <c r="BR344" s="70">
        <f t="shared" si="1610"/>
        <v>0</v>
      </c>
      <c r="BS344" s="70">
        <f t="shared" si="1611"/>
        <v>0</v>
      </c>
      <c r="BT344" s="70">
        <f t="shared" si="1612"/>
        <v>0</v>
      </c>
      <c r="BU344" s="70">
        <f t="shared" si="1613"/>
        <v>0</v>
      </c>
      <c r="BV344" s="70">
        <f t="shared" si="1614"/>
        <v>0</v>
      </c>
      <c r="BW344" s="70">
        <f t="shared" si="1615"/>
        <v>0</v>
      </c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>
      <c r="A345" s="72"/>
      <c r="B345" s="73"/>
      <c r="C345" s="57" t="s">
        <v>374</v>
      </c>
      <c r="D345" s="58" t="s">
        <v>670</v>
      </c>
      <c r="E345" s="59"/>
      <c r="F345" s="60"/>
      <c r="G345" s="60">
        <f t="shared" si="1599"/>
        <v>0</v>
      </c>
      <c r="H345" s="60"/>
      <c r="I345" s="61">
        <f t="shared" si="578"/>
        <v>0</v>
      </c>
      <c r="J345" s="61">
        <f t="shared" si="579"/>
        <v>0</v>
      </c>
      <c r="K345" s="193"/>
      <c r="L345" s="196"/>
      <c r="M345" s="195"/>
      <c r="N345" s="194"/>
      <c r="O345" s="66">
        <f t="shared" ref="O345:Q345" si="1625">AA345+AD345+AG345+AJ345+AM345+AP345+AS345+AV345+AY345+BB345+BE345+BH345</f>
        <v>0</v>
      </c>
      <c r="P345" s="66">
        <f t="shared" si="1625"/>
        <v>0</v>
      </c>
      <c r="Q345" s="66">
        <f t="shared" si="1625"/>
        <v>0</v>
      </c>
      <c r="R345" s="67">
        <f t="shared" ref="R345:T345" si="1626">IF(BK345=0,SUM(AA345+AD345+AG345+AJ345+AM345+AP345+AS345+AV345+AY345+BB345+BE345+BH345),BK345)</f>
        <v>0</v>
      </c>
      <c r="S345" s="67">
        <f t="shared" si="1626"/>
        <v>0</v>
      </c>
      <c r="T345" s="67">
        <f t="shared" si="1626"/>
        <v>0</v>
      </c>
      <c r="U345" s="66">
        <f t="shared" si="1602"/>
        <v>0</v>
      </c>
      <c r="V345" s="66">
        <f t="shared" si="1603"/>
        <v>0</v>
      </c>
      <c r="W345" s="66">
        <f t="shared" si="1604"/>
        <v>0</v>
      </c>
      <c r="X345" s="69">
        <f t="shared" ref="X345:Y345" si="1627">IF(O345&gt;0,O345/K345,0)</f>
        <v>0</v>
      </c>
      <c r="Y345" s="69">
        <f t="shared" si="1627"/>
        <v>0</v>
      </c>
      <c r="Z345" s="69">
        <f t="shared" si="1378"/>
        <v>0</v>
      </c>
      <c r="AA345" s="195"/>
      <c r="AB345" s="195"/>
      <c r="AC345" s="195"/>
      <c r="AD345" s="195"/>
      <c r="AE345" s="171"/>
      <c r="AF345" s="171"/>
      <c r="AG345" s="171"/>
      <c r="AH345" s="171"/>
      <c r="AI345" s="195"/>
      <c r="AJ345" s="195"/>
      <c r="AK345" s="195"/>
      <c r="AL345" s="195"/>
      <c r="AM345" s="195"/>
      <c r="AN345" s="195"/>
      <c r="AO345" s="195"/>
      <c r="AP345" s="195"/>
      <c r="AQ345" s="195"/>
      <c r="AR345" s="195"/>
      <c r="AS345" s="195"/>
      <c r="AT345" s="195"/>
      <c r="AU345" s="195"/>
      <c r="AV345" s="195"/>
      <c r="AW345" s="195"/>
      <c r="AX345" s="195"/>
      <c r="AY345" s="195"/>
      <c r="AZ345" s="195"/>
      <c r="BA345" s="195"/>
      <c r="BB345" s="195"/>
      <c r="BC345" s="195"/>
      <c r="BD345" s="195"/>
      <c r="BE345" s="195"/>
      <c r="BF345" s="195"/>
      <c r="BG345" s="195"/>
      <c r="BH345" s="195"/>
      <c r="BI345" s="195"/>
      <c r="BJ345" s="195"/>
      <c r="BK345" s="195"/>
      <c r="BL345" s="195"/>
      <c r="BM345" s="195"/>
      <c r="BN345" s="70">
        <f t="shared" si="1606"/>
        <v>0</v>
      </c>
      <c r="BO345" s="65">
        <f t="shared" si="1607"/>
        <v>0</v>
      </c>
      <c r="BP345" s="70">
        <f t="shared" si="1608"/>
        <v>0</v>
      </c>
      <c r="BQ345" s="70">
        <f t="shared" si="1609"/>
        <v>0</v>
      </c>
      <c r="BR345" s="70">
        <f t="shared" si="1610"/>
        <v>0</v>
      </c>
      <c r="BS345" s="70">
        <f t="shared" si="1611"/>
        <v>0</v>
      </c>
      <c r="BT345" s="70">
        <f t="shared" si="1612"/>
        <v>0</v>
      </c>
      <c r="BU345" s="70">
        <f t="shared" si="1613"/>
        <v>0</v>
      </c>
      <c r="BV345" s="70">
        <f t="shared" si="1614"/>
        <v>0</v>
      </c>
      <c r="BW345" s="70">
        <f t="shared" si="1615"/>
        <v>0</v>
      </c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>
      <c r="A346" s="72"/>
      <c r="B346" s="73"/>
      <c r="C346" s="57" t="s">
        <v>507</v>
      </c>
      <c r="D346" s="58" t="s">
        <v>671</v>
      </c>
      <c r="E346" s="59">
        <v>6000</v>
      </c>
      <c r="F346" s="60"/>
      <c r="G346" s="60">
        <f t="shared" si="1599"/>
        <v>6000</v>
      </c>
      <c r="H346" s="60"/>
      <c r="I346" s="61">
        <f t="shared" si="578"/>
        <v>0</v>
      </c>
      <c r="J346" s="61">
        <f t="shared" si="579"/>
        <v>0</v>
      </c>
      <c r="K346" s="193"/>
      <c r="L346" s="196"/>
      <c r="M346" s="195"/>
      <c r="N346" s="194"/>
      <c r="O346" s="66">
        <f t="shared" ref="O346:Q346" si="1628">AA346+AD346+AG346+AJ346+AM346+AP346+AS346+AV346+AY346+BB346+BE346+BH346</f>
        <v>0</v>
      </c>
      <c r="P346" s="66">
        <f t="shared" si="1628"/>
        <v>0</v>
      </c>
      <c r="Q346" s="66">
        <f t="shared" si="1628"/>
        <v>0</v>
      </c>
      <c r="R346" s="67">
        <f t="shared" ref="R346:T346" si="1629">IF(BK346=0,SUM(AA346+AD346+AG346+AJ346+AM346+AP346+AS346+AV346+AY346+BB346+BE346+BH346),BK346)</f>
        <v>0</v>
      </c>
      <c r="S346" s="67">
        <f t="shared" si="1629"/>
        <v>0</v>
      </c>
      <c r="T346" s="67">
        <f t="shared" si="1629"/>
        <v>0</v>
      </c>
      <c r="U346" s="66">
        <f t="shared" si="1602"/>
        <v>0</v>
      </c>
      <c r="V346" s="66">
        <f t="shared" si="1603"/>
        <v>0</v>
      </c>
      <c r="W346" s="66">
        <f t="shared" si="1604"/>
        <v>0</v>
      </c>
      <c r="X346" s="69">
        <f t="shared" ref="X346:Y346" si="1630">IF(O346&gt;0,O346/K346,0)</f>
        <v>0</v>
      </c>
      <c r="Y346" s="69">
        <f t="shared" si="1630"/>
        <v>0</v>
      </c>
      <c r="Z346" s="69">
        <f t="shared" si="1378"/>
        <v>0</v>
      </c>
      <c r="AA346" s="195"/>
      <c r="AB346" s="195"/>
      <c r="AC346" s="195"/>
      <c r="AD346" s="195"/>
      <c r="AE346" s="171"/>
      <c r="AF346" s="171"/>
      <c r="AG346" s="171"/>
      <c r="AH346" s="171"/>
      <c r="AI346" s="195"/>
      <c r="AJ346" s="195"/>
      <c r="AK346" s="195"/>
      <c r="AL346" s="195"/>
      <c r="AM346" s="195"/>
      <c r="AN346" s="195"/>
      <c r="AO346" s="195"/>
      <c r="AP346" s="195"/>
      <c r="AQ346" s="195"/>
      <c r="AR346" s="195"/>
      <c r="AS346" s="195"/>
      <c r="AT346" s="195"/>
      <c r="AU346" s="195"/>
      <c r="AV346" s="195"/>
      <c r="AW346" s="195"/>
      <c r="AX346" s="195"/>
      <c r="AY346" s="195"/>
      <c r="AZ346" s="195"/>
      <c r="BA346" s="195"/>
      <c r="BB346" s="195"/>
      <c r="BC346" s="195"/>
      <c r="BD346" s="195"/>
      <c r="BE346" s="195"/>
      <c r="BF346" s="195"/>
      <c r="BG346" s="195"/>
      <c r="BH346" s="195"/>
      <c r="BI346" s="195"/>
      <c r="BJ346" s="195"/>
      <c r="BK346" s="195"/>
      <c r="BL346" s="195"/>
      <c r="BM346" s="195"/>
      <c r="BN346" s="70">
        <f t="shared" si="1606"/>
        <v>0</v>
      </c>
      <c r="BO346" s="65">
        <f t="shared" si="1607"/>
        <v>0</v>
      </c>
      <c r="BP346" s="70">
        <f t="shared" si="1608"/>
        <v>0</v>
      </c>
      <c r="BQ346" s="70">
        <f t="shared" si="1609"/>
        <v>0</v>
      </c>
      <c r="BR346" s="70">
        <f t="shared" si="1610"/>
        <v>0</v>
      </c>
      <c r="BS346" s="70">
        <f t="shared" si="1611"/>
        <v>0</v>
      </c>
      <c r="BT346" s="70">
        <f t="shared" si="1612"/>
        <v>0</v>
      </c>
      <c r="BU346" s="70">
        <f t="shared" si="1613"/>
        <v>0</v>
      </c>
      <c r="BV346" s="70">
        <f t="shared" si="1614"/>
        <v>0</v>
      </c>
      <c r="BW346" s="70">
        <f t="shared" si="1615"/>
        <v>0</v>
      </c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 customHeight="1">
      <c r="A347" s="72"/>
      <c r="B347" s="73"/>
      <c r="C347" s="57" t="s">
        <v>507</v>
      </c>
      <c r="D347" s="58" t="s">
        <v>672</v>
      </c>
      <c r="E347" s="59">
        <v>46000</v>
      </c>
      <c r="F347" s="60">
        <v>0</v>
      </c>
      <c r="G347" s="60">
        <f t="shared" si="1599"/>
        <v>46000</v>
      </c>
      <c r="H347" s="60"/>
      <c r="I347" s="61">
        <f t="shared" si="578"/>
        <v>0</v>
      </c>
      <c r="J347" s="61">
        <f t="shared" si="579"/>
        <v>0</v>
      </c>
      <c r="K347" s="193"/>
      <c r="L347" s="196"/>
      <c r="M347" s="195"/>
      <c r="N347" s="194"/>
      <c r="O347" s="66">
        <f t="shared" ref="O347:Q347" si="1631">AA347+AD347+AG347+AJ347+AM347+AP347+AS347+AV347+AY347+BB347+BE347+BH347</f>
        <v>0</v>
      </c>
      <c r="P347" s="66">
        <f t="shared" si="1631"/>
        <v>0</v>
      </c>
      <c r="Q347" s="66">
        <f t="shared" si="1631"/>
        <v>0</v>
      </c>
      <c r="R347" s="67">
        <f t="shared" ref="R347:T347" si="1632">IF(BK347=0,SUM(AA347+AD347+AG347+AJ347+AM347+AP347+AS347+AV347+AY347+BB347+BE347+BH347),BK347)</f>
        <v>0</v>
      </c>
      <c r="S347" s="67">
        <f t="shared" si="1632"/>
        <v>0</v>
      </c>
      <c r="T347" s="67">
        <f t="shared" si="1632"/>
        <v>0</v>
      </c>
      <c r="U347" s="66">
        <f t="shared" si="1602"/>
        <v>0</v>
      </c>
      <c r="V347" s="66">
        <f t="shared" si="1603"/>
        <v>0</v>
      </c>
      <c r="W347" s="66">
        <f t="shared" si="1604"/>
        <v>0</v>
      </c>
      <c r="X347" s="69">
        <f t="shared" ref="X347:Y347" si="1633">IF(O347&gt;0,O347/K347,0)</f>
        <v>0</v>
      </c>
      <c r="Y347" s="69">
        <f t="shared" si="1633"/>
        <v>0</v>
      </c>
      <c r="Z347" s="69">
        <f t="shared" si="1378"/>
        <v>0</v>
      </c>
      <c r="AA347" s="195"/>
      <c r="AB347" s="195"/>
      <c r="AC347" s="195"/>
      <c r="AD347" s="195"/>
      <c r="AE347" s="171"/>
      <c r="AF347" s="171"/>
      <c r="AG347" s="171"/>
      <c r="AH347" s="171"/>
      <c r="AI347" s="195"/>
      <c r="AJ347" s="195"/>
      <c r="AK347" s="195"/>
      <c r="AL347" s="195"/>
      <c r="AM347" s="195"/>
      <c r="AN347" s="195"/>
      <c r="AO347" s="195"/>
      <c r="AP347" s="195"/>
      <c r="AQ347" s="195"/>
      <c r="AR347" s="195"/>
      <c r="AS347" s="195"/>
      <c r="AT347" s="195"/>
      <c r="AU347" s="195"/>
      <c r="AV347" s="195"/>
      <c r="AW347" s="195"/>
      <c r="AX347" s="195"/>
      <c r="AY347" s="195"/>
      <c r="AZ347" s="195"/>
      <c r="BA347" s="195"/>
      <c r="BB347" s="195"/>
      <c r="BC347" s="195"/>
      <c r="BD347" s="195"/>
      <c r="BE347" s="195"/>
      <c r="BF347" s="195"/>
      <c r="BG347" s="195"/>
      <c r="BH347" s="195"/>
      <c r="BI347" s="195"/>
      <c r="BJ347" s="195"/>
      <c r="BK347" s="195"/>
      <c r="BL347" s="195"/>
      <c r="BM347" s="195"/>
      <c r="BN347" s="70">
        <f t="shared" si="1606"/>
        <v>0</v>
      </c>
      <c r="BO347" s="65">
        <f t="shared" si="1607"/>
        <v>0</v>
      </c>
      <c r="BP347" s="70">
        <f t="shared" si="1608"/>
        <v>0</v>
      </c>
      <c r="BQ347" s="70">
        <f t="shared" si="1609"/>
        <v>0</v>
      </c>
      <c r="BR347" s="70">
        <f t="shared" si="1610"/>
        <v>0</v>
      </c>
      <c r="BS347" s="70">
        <f t="shared" si="1611"/>
        <v>0</v>
      </c>
      <c r="BT347" s="70">
        <f t="shared" si="1612"/>
        <v>0</v>
      </c>
      <c r="BU347" s="70">
        <f t="shared" si="1613"/>
        <v>0</v>
      </c>
      <c r="BV347" s="70">
        <f t="shared" si="1614"/>
        <v>0</v>
      </c>
      <c r="BW347" s="70">
        <f t="shared" si="1615"/>
        <v>0</v>
      </c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>
      <c r="A348" s="72"/>
      <c r="B348" s="73" t="s">
        <v>673</v>
      </c>
      <c r="C348" s="57" t="s">
        <v>279</v>
      </c>
      <c r="D348" s="58" t="s">
        <v>674</v>
      </c>
      <c r="E348" s="59"/>
      <c r="F348" s="60"/>
      <c r="G348" s="60">
        <f t="shared" si="1599"/>
        <v>0</v>
      </c>
      <c r="H348" s="60"/>
      <c r="I348" s="61">
        <f t="shared" si="578"/>
        <v>0</v>
      </c>
      <c r="J348" s="61">
        <f t="shared" si="579"/>
        <v>0</v>
      </c>
      <c r="K348" s="193"/>
      <c r="L348" s="193">
        <v>1488</v>
      </c>
      <c r="M348" s="197">
        <v>1488</v>
      </c>
      <c r="N348" s="194"/>
      <c r="O348" s="66">
        <f t="shared" ref="O348:Q348" si="1634">AA348+AD348+AG348+AJ348+AM348+AP348+AS348+AV348+AY348+BB348+BE348+BH348</f>
        <v>0</v>
      </c>
      <c r="P348" s="66">
        <f t="shared" si="1634"/>
        <v>0</v>
      </c>
      <c r="Q348" s="66">
        <f t="shared" si="1634"/>
        <v>0</v>
      </c>
      <c r="R348" s="67">
        <f t="shared" ref="R348:T348" si="1635">IF(BK348=0,SUM(AA348+AD348+AG348+AJ348+AM348+AP348+AS348+AV348+AY348+BB348+BE348+BH348),BK348)</f>
        <v>0</v>
      </c>
      <c r="S348" s="67">
        <f t="shared" si="1635"/>
        <v>0</v>
      </c>
      <c r="T348" s="67">
        <f t="shared" si="1635"/>
        <v>0</v>
      </c>
      <c r="U348" s="66">
        <f t="shared" si="1602"/>
        <v>0</v>
      </c>
      <c r="V348" s="66">
        <f t="shared" si="1603"/>
        <v>0</v>
      </c>
      <c r="W348" s="66">
        <f t="shared" si="1604"/>
        <v>0</v>
      </c>
      <c r="X348" s="69">
        <f t="shared" ref="X348:Y348" si="1636">IF(O348&gt;0,O348/K348,0)</f>
        <v>0</v>
      </c>
      <c r="Y348" s="69">
        <f t="shared" si="1636"/>
        <v>0</v>
      </c>
      <c r="Z348" s="69">
        <f t="shared" si="1378"/>
        <v>0</v>
      </c>
      <c r="AA348" s="195"/>
      <c r="AB348" s="195"/>
      <c r="AC348" s="195"/>
      <c r="AD348" s="195"/>
      <c r="AE348" s="171"/>
      <c r="AF348" s="171"/>
      <c r="AG348" s="171"/>
      <c r="AH348" s="171"/>
      <c r="AI348" s="195"/>
      <c r="AJ348" s="195"/>
      <c r="AK348" s="195"/>
      <c r="AL348" s="195"/>
      <c r="AM348" s="195"/>
      <c r="AN348" s="195"/>
      <c r="AO348" s="195"/>
      <c r="AP348" s="195"/>
      <c r="AQ348" s="195"/>
      <c r="AR348" s="195"/>
      <c r="AS348" s="195"/>
      <c r="AT348" s="195"/>
      <c r="AU348" s="195"/>
      <c r="AV348" s="195"/>
      <c r="AW348" s="195"/>
      <c r="AX348" s="195"/>
      <c r="AY348" s="195"/>
      <c r="AZ348" s="195"/>
      <c r="BA348" s="195"/>
      <c r="BB348" s="195"/>
      <c r="BC348" s="195"/>
      <c r="BD348" s="195"/>
      <c r="BE348" s="195"/>
      <c r="BF348" s="195"/>
      <c r="BG348" s="195"/>
      <c r="BH348" s="195"/>
      <c r="BI348" s="195"/>
      <c r="BJ348" s="195"/>
      <c r="BK348" s="195"/>
      <c r="BL348" s="195"/>
      <c r="BM348" s="195"/>
      <c r="BN348" s="70">
        <f t="shared" si="1606"/>
        <v>0</v>
      </c>
      <c r="BO348" s="65">
        <f t="shared" si="1607"/>
        <v>0</v>
      </c>
      <c r="BP348" s="70">
        <f t="shared" si="1608"/>
        <v>0</v>
      </c>
      <c r="BQ348" s="70">
        <f t="shared" si="1609"/>
        <v>0</v>
      </c>
      <c r="BR348" s="70">
        <f t="shared" si="1610"/>
        <v>0</v>
      </c>
      <c r="BS348" s="70">
        <f t="shared" si="1611"/>
        <v>0</v>
      </c>
      <c r="BT348" s="70">
        <f t="shared" si="1612"/>
        <v>0</v>
      </c>
      <c r="BU348" s="70">
        <f t="shared" si="1613"/>
        <v>0</v>
      </c>
      <c r="BV348" s="70">
        <f t="shared" si="1614"/>
        <v>0</v>
      </c>
      <c r="BW348" s="70">
        <f t="shared" si="1615"/>
        <v>0</v>
      </c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>
      <c r="A349" s="55" t="s">
        <v>675</v>
      </c>
      <c r="B349" s="73"/>
      <c r="C349" s="57" t="s">
        <v>650</v>
      </c>
      <c r="D349" s="93" t="s">
        <v>676</v>
      </c>
      <c r="E349" s="59">
        <v>10000</v>
      </c>
      <c r="F349" s="60"/>
      <c r="G349" s="60">
        <f t="shared" si="1599"/>
        <v>10000</v>
      </c>
      <c r="H349" s="60"/>
      <c r="I349" s="61">
        <f t="shared" si="578"/>
        <v>0.15</v>
      </c>
      <c r="J349" s="61">
        <f t="shared" si="579"/>
        <v>0.15</v>
      </c>
      <c r="K349" s="260">
        <v>1500</v>
      </c>
      <c r="L349" s="196"/>
      <c r="M349" s="195"/>
      <c r="N349" s="194"/>
      <c r="O349" s="66">
        <f t="shared" ref="O349:Q349" si="1637">AA349+AD349+AG349+AJ349+AM349+AP349+AS349+AV349+AY349+BB349+BE349+BH349</f>
        <v>1500</v>
      </c>
      <c r="P349" s="66">
        <f t="shared" si="1637"/>
        <v>0</v>
      </c>
      <c r="Q349" s="66">
        <f t="shared" si="1637"/>
        <v>0</v>
      </c>
      <c r="R349" s="67">
        <f t="shared" ref="R349:T349" si="1638">IF(BK349=0,SUM(AA349+AD349+AG349+AJ349+AM349+AP349+AS349+AV349+AY349+BB349+BE349+BH349),BK349)</f>
        <v>1500</v>
      </c>
      <c r="S349" s="67">
        <f t="shared" si="1638"/>
        <v>0</v>
      </c>
      <c r="T349" s="67">
        <f t="shared" si="1638"/>
        <v>0</v>
      </c>
      <c r="U349" s="66">
        <f t="shared" si="1602"/>
        <v>0</v>
      </c>
      <c r="V349" s="66">
        <f t="shared" si="1603"/>
        <v>0</v>
      </c>
      <c r="W349" s="66">
        <f t="shared" si="1604"/>
        <v>0</v>
      </c>
      <c r="X349" s="69">
        <f t="shared" ref="X349:Y349" si="1639">IF(O349&gt;0,O349/K349,0)</f>
        <v>1</v>
      </c>
      <c r="Y349" s="69">
        <f t="shared" si="1639"/>
        <v>0</v>
      </c>
      <c r="Z349" s="69">
        <f t="shared" si="1378"/>
        <v>0</v>
      </c>
      <c r="AA349" s="195"/>
      <c r="AB349" s="195"/>
      <c r="AC349" s="195"/>
      <c r="AD349" s="195"/>
      <c r="AE349" s="171"/>
      <c r="AF349" s="171"/>
      <c r="AG349" s="171"/>
      <c r="AH349" s="171"/>
      <c r="AI349" s="195"/>
      <c r="AJ349" s="195"/>
      <c r="AK349" s="195"/>
      <c r="AL349" s="195"/>
      <c r="AM349" s="195"/>
      <c r="AN349" s="195"/>
      <c r="AO349" s="195"/>
      <c r="AP349" s="197">
        <v>1500</v>
      </c>
      <c r="AQ349" s="195"/>
      <c r="AR349" s="195"/>
      <c r="AS349" s="195"/>
      <c r="AT349" s="195"/>
      <c r="AU349" s="195"/>
      <c r="AV349" s="195"/>
      <c r="AW349" s="195"/>
      <c r="AX349" s="195"/>
      <c r="AY349" s="195"/>
      <c r="AZ349" s="195"/>
      <c r="BA349" s="195"/>
      <c r="BB349" s="195"/>
      <c r="BC349" s="195"/>
      <c r="BD349" s="195"/>
      <c r="BE349" s="195"/>
      <c r="BF349" s="195"/>
      <c r="BG349" s="195"/>
      <c r="BH349" s="195"/>
      <c r="BI349" s="195"/>
      <c r="BJ349" s="195"/>
      <c r="BK349" s="195"/>
      <c r="BL349" s="195"/>
      <c r="BM349" s="195"/>
      <c r="BN349" s="70">
        <f t="shared" si="1606"/>
        <v>1500</v>
      </c>
      <c r="BO349" s="65">
        <f t="shared" si="1607"/>
        <v>0</v>
      </c>
      <c r="BP349" s="70">
        <f t="shared" si="1608"/>
        <v>1500</v>
      </c>
      <c r="BQ349" s="70">
        <f t="shared" si="1609"/>
        <v>0</v>
      </c>
      <c r="BR349" s="70">
        <f t="shared" si="1610"/>
        <v>0</v>
      </c>
      <c r="BS349" s="70">
        <f t="shared" si="1611"/>
        <v>0</v>
      </c>
      <c r="BT349" s="70">
        <f t="shared" si="1612"/>
        <v>0</v>
      </c>
      <c r="BU349" s="70">
        <f t="shared" si="1613"/>
        <v>1500</v>
      </c>
      <c r="BV349" s="70">
        <f t="shared" si="1614"/>
        <v>0</v>
      </c>
      <c r="BW349" s="70">
        <f t="shared" si="1615"/>
        <v>1500</v>
      </c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>
      <c r="A350" s="235"/>
      <c r="B350" s="236"/>
      <c r="C350" s="192"/>
      <c r="D350" s="237" t="s">
        <v>677</v>
      </c>
      <c r="E350" s="238">
        <f t="shared" ref="E350:H350" si="1640">SUM(E351:E364)</f>
        <v>177000</v>
      </c>
      <c r="F350" s="239">
        <f t="shared" si="1640"/>
        <v>0</v>
      </c>
      <c r="G350" s="239">
        <f t="shared" si="1640"/>
        <v>177000</v>
      </c>
      <c r="H350" s="239">
        <f t="shared" si="1640"/>
        <v>0</v>
      </c>
      <c r="I350" s="148">
        <f t="shared" si="578"/>
        <v>0</v>
      </c>
      <c r="J350" s="148">
        <f t="shared" si="579"/>
        <v>0</v>
      </c>
      <c r="K350" s="239">
        <f t="shared" ref="K350:W350" si="1641">SUM(K351:K364)</f>
        <v>0</v>
      </c>
      <c r="L350" s="239">
        <f t="shared" si="1641"/>
        <v>0</v>
      </c>
      <c r="M350" s="240">
        <f t="shared" si="1641"/>
        <v>0</v>
      </c>
      <c r="N350" s="239">
        <f t="shared" si="1641"/>
        <v>0</v>
      </c>
      <c r="O350" s="239">
        <f t="shared" si="1641"/>
        <v>0</v>
      </c>
      <c r="P350" s="239">
        <f t="shared" si="1641"/>
        <v>0</v>
      </c>
      <c r="Q350" s="239">
        <f t="shared" si="1641"/>
        <v>0</v>
      </c>
      <c r="R350" s="239">
        <f t="shared" si="1641"/>
        <v>0</v>
      </c>
      <c r="S350" s="239">
        <f t="shared" si="1641"/>
        <v>0</v>
      </c>
      <c r="T350" s="239">
        <f t="shared" si="1641"/>
        <v>0</v>
      </c>
      <c r="U350" s="239">
        <f t="shared" si="1641"/>
        <v>0</v>
      </c>
      <c r="V350" s="239">
        <f t="shared" si="1641"/>
        <v>0</v>
      </c>
      <c r="W350" s="239">
        <f t="shared" si="1641"/>
        <v>0</v>
      </c>
      <c r="X350" s="150">
        <f t="shared" ref="X350:Y350" si="1642">IF(O350&gt;0,O350/K350,0)</f>
        <v>0</v>
      </c>
      <c r="Y350" s="150">
        <f t="shared" si="1642"/>
        <v>0</v>
      </c>
      <c r="Z350" s="150">
        <f t="shared" si="1378"/>
        <v>0</v>
      </c>
      <c r="AA350" s="239">
        <f t="shared" ref="AA350:BW350" si="1643">SUM(AA351:AA364)</f>
        <v>0</v>
      </c>
      <c r="AB350" s="239">
        <f t="shared" si="1643"/>
        <v>0</v>
      </c>
      <c r="AC350" s="239">
        <f t="shared" si="1643"/>
        <v>0</v>
      </c>
      <c r="AD350" s="239">
        <f t="shared" si="1643"/>
        <v>0</v>
      </c>
      <c r="AE350" s="239">
        <f t="shared" si="1643"/>
        <v>0</v>
      </c>
      <c r="AF350" s="239">
        <f t="shared" si="1643"/>
        <v>0</v>
      </c>
      <c r="AG350" s="239">
        <f t="shared" si="1643"/>
        <v>0</v>
      </c>
      <c r="AH350" s="239">
        <f t="shared" si="1643"/>
        <v>0</v>
      </c>
      <c r="AI350" s="239">
        <f t="shared" si="1643"/>
        <v>0</v>
      </c>
      <c r="AJ350" s="239">
        <f t="shared" si="1643"/>
        <v>0</v>
      </c>
      <c r="AK350" s="239">
        <f t="shared" si="1643"/>
        <v>0</v>
      </c>
      <c r="AL350" s="239">
        <f t="shared" si="1643"/>
        <v>0</v>
      </c>
      <c r="AM350" s="239">
        <f t="shared" si="1643"/>
        <v>0</v>
      </c>
      <c r="AN350" s="239">
        <f t="shared" si="1643"/>
        <v>0</v>
      </c>
      <c r="AO350" s="239">
        <f t="shared" si="1643"/>
        <v>0</v>
      </c>
      <c r="AP350" s="239">
        <f t="shared" si="1643"/>
        <v>0</v>
      </c>
      <c r="AQ350" s="239">
        <f t="shared" si="1643"/>
        <v>0</v>
      </c>
      <c r="AR350" s="239">
        <f t="shared" si="1643"/>
        <v>0</v>
      </c>
      <c r="AS350" s="239">
        <f t="shared" si="1643"/>
        <v>0</v>
      </c>
      <c r="AT350" s="239">
        <f t="shared" si="1643"/>
        <v>0</v>
      </c>
      <c r="AU350" s="239">
        <f t="shared" si="1643"/>
        <v>0</v>
      </c>
      <c r="AV350" s="239">
        <f t="shared" si="1643"/>
        <v>0</v>
      </c>
      <c r="AW350" s="239">
        <f t="shared" si="1643"/>
        <v>0</v>
      </c>
      <c r="AX350" s="239">
        <f t="shared" si="1643"/>
        <v>0</v>
      </c>
      <c r="AY350" s="239">
        <f t="shared" si="1643"/>
        <v>0</v>
      </c>
      <c r="AZ350" s="239">
        <f t="shared" si="1643"/>
        <v>0</v>
      </c>
      <c r="BA350" s="239">
        <f t="shared" si="1643"/>
        <v>0</v>
      </c>
      <c r="BB350" s="239">
        <f t="shared" si="1643"/>
        <v>0</v>
      </c>
      <c r="BC350" s="239">
        <f t="shared" si="1643"/>
        <v>0</v>
      </c>
      <c r="BD350" s="239">
        <f t="shared" si="1643"/>
        <v>0</v>
      </c>
      <c r="BE350" s="239">
        <f t="shared" si="1643"/>
        <v>0</v>
      </c>
      <c r="BF350" s="239">
        <f t="shared" si="1643"/>
        <v>0</v>
      </c>
      <c r="BG350" s="239">
        <f t="shared" si="1643"/>
        <v>0</v>
      </c>
      <c r="BH350" s="239">
        <f t="shared" si="1643"/>
        <v>0</v>
      </c>
      <c r="BI350" s="239">
        <f t="shared" si="1643"/>
        <v>0</v>
      </c>
      <c r="BJ350" s="239">
        <f t="shared" si="1643"/>
        <v>0</v>
      </c>
      <c r="BK350" s="239">
        <f t="shared" si="1643"/>
        <v>0</v>
      </c>
      <c r="BL350" s="239">
        <f t="shared" si="1643"/>
        <v>0</v>
      </c>
      <c r="BM350" s="239">
        <f t="shared" si="1643"/>
        <v>0</v>
      </c>
      <c r="BN350" s="239">
        <f t="shared" si="1643"/>
        <v>0</v>
      </c>
      <c r="BO350" s="239">
        <f t="shared" si="1643"/>
        <v>0</v>
      </c>
      <c r="BP350" s="239">
        <f t="shared" si="1643"/>
        <v>0</v>
      </c>
      <c r="BQ350" s="239">
        <f t="shared" si="1643"/>
        <v>0</v>
      </c>
      <c r="BR350" s="239">
        <f t="shared" si="1643"/>
        <v>0</v>
      </c>
      <c r="BS350" s="239">
        <f t="shared" si="1643"/>
        <v>0</v>
      </c>
      <c r="BT350" s="239">
        <f t="shared" si="1643"/>
        <v>0</v>
      </c>
      <c r="BU350" s="239">
        <f t="shared" si="1643"/>
        <v>0</v>
      </c>
      <c r="BV350" s="239">
        <f t="shared" si="1643"/>
        <v>0</v>
      </c>
      <c r="BW350" s="239">
        <f t="shared" si="1643"/>
        <v>0</v>
      </c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>
      <c r="A351" s="72"/>
      <c r="B351" s="73"/>
      <c r="C351" s="57" t="s">
        <v>117</v>
      </c>
      <c r="D351" s="58" t="s">
        <v>666</v>
      </c>
      <c r="E351" s="59">
        <v>1000</v>
      </c>
      <c r="F351" s="60"/>
      <c r="G351" s="60">
        <f t="shared" ref="G351:G364" si="1644">E351-F351</f>
        <v>1000</v>
      </c>
      <c r="H351" s="60"/>
      <c r="I351" s="61">
        <f t="shared" si="578"/>
        <v>0</v>
      </c>
      <c r="J351" s="61">
        <f t="shared" si="579"/>
        <v>0</v>
      </c>
      <c r="K351" s="193"/>
      <c r="L351" s="196"/>
      <c r="M351" s="195"/>
      <c r="N351" s="194"/>
      <c r="O351" s="66">
        <f t="shared" ref="O351:Q351" si="1645">AA351+AD351+AG351+AJ351+AM351+AP351+AS351+AV351+AY351+BB351+BE351+BH351</f>
        <v>0</v>
      </c>
      <c r="P351" s="66">
        <f t="shared" si="1645"/>
        <v>0</v>
      </c>
      <c r="Q351" s="66">
        <f t="shared" si="1645"/>
        <v>0</v>
      </c>
      <c r="R351" s="67">
        <f t="shared" ref="R351:T351" si="1646">IF(BK351=0,SUM(AA351+AD351+AG351+AJ351+AM351+AP351+AS351+AV351+AY351+BB351+BE351+BH351),BK351)</f>
        <v>0</v>
      </c>
      <c r="S351" s="67">
        <f t="shared" si="1646"/>
        <v>0</v>
      </c>
      <c r="T351" s="67">
        <f t="shared" si="1646"/>
        <v>0</v>
      </c>
      <c r="U351" s="66">
        <f t="shared" ref="U351:U364" si="1647">K351-O351</f>
        <v>0</v>
      </c>
      <c r="V351" s="66">
        <f t="shared" ref="V351:V364" si="1648">L351-P351-M351</f>
        <v>0</v>
      </c>
      <c r="W351" s="66">
        <f t="shared" ref="W351:W364" si="1649">N351-Q351</f>
        <v>0</v>
      </c>
      <c r="X351" s="69">
        <f t="shared" ref="X351:Y351" si="1650">IF(O351&gt;0,O351/K351,0)</f>
        <v>0</v>
      </c>
      <c r="Y351" s="69">
        <f t="shared" si="1650"/>
        <v>0</v>
      </c>
      <c r="Z351" s="69">
        <f t="shared" si="1378"/>
        <v>0</v>
      </c>
      <c r="AA351" s="195"/>
      <c r="AB351" s="195"/>
      <c r="AC351" s="195"/>
      <c r="AD351" s="195"/>
      <c r="AE351" s="171"/>
      <c r="AF351" s="171"/>
      <c r="AG351" s="171"/>
      <c r="AH351" s="171"/>
      <c r="AI351" s="195"/>
      <c r="AJ351" s="195"/>
      <c r="AK351" s="195"/>
      <c r="AL351" s="195"/>
      <c r="AM351" s="195"/>
      <c r="AN351" s="195"/>
      <c r="AO351" s="195"/>
      <c r="AP351" s="195"/>
      <c r="AQ351" s="195"/>
      <c r="AR351" s="195"/>
      <c r="AS351" s="195"/>
      <c r="AT351" s="195"/>
      <c r="AU351" s="195"/>
      <c r="AV351" s="195"/>
      <c r="AW351" s="195"/>
      <c r="AX351" s="195"/>
      <c r="AY351" s="195"/>
      <c r="AZ351" s="195"/>
      <c r="BA351" s="195"/>
      <c r="BB351" s="195"/>
      <c r="BC351" s="195"/>
      <c r="BD351" s="195"/>
      <c r="BE351" s="195"/>
      <c r="BF351" s="195"/>
      <c r="BG351" s="195"/>
      <c r="BH351" s="195"/>
      <c r="BI351" s="195"/>
      <c r="BJ351" s="195"/>
      <c r="BK351" s="195"/>
      <c r="BL351" s="195"/>
      <c r="BM351" s="195"/>
      <c r="BN351" s="70">
        <f t="shared" ref="BN351:BN359" si="1651">IF(O351-BK351&gt;0,O351-BK351,0)</f>
        <v>0</v>
      </c>
      <c r="BO351" s="65">
        <f t="shared" ref="BO351:BO359" si="1652">IF(Q351-BM351&gt;0,Q351-BM351,0)</f>
        <v>0</v>
      </c>
      <c r="BP351" s="70">
        <f t="shared" ref="BP351:BP359" si="1653">IF(BN351+BO351&gt;0,BN351+BO351,0)</f>
        <v>0</v>
      </c>
      <c r="BQ351" s="70">
        <f t="shared" ref="BQ351:BQ359" si="1654">IF(U351=0,0,U351)</f>
        <v>0</v>
      </c>
      <c r="BR351" s="70">
        <f t="shared" ref="BR351:BR359" si="1655">IF(W351=0,0,W351)</f>
        <v>0</v>
      </c>
      <c r="BS351" s="70">
        <f t="shared" ref="BS351:BS359" si="1656">IF(BQ351+BR351&gt;0,BQ351+BR351,0)</f>
        <v>0</v>
      </c>
      <c r="BT351" s="70">
        <f t="shared" ref="BT351:BT359" si="1657">IF(V351&gt;0,V351,0)</f>
        <v>0</v>
      </c>
      <c r="BU351" s="70">
        <f t="shared" ref="BU351:BU359" si="1658">IF(BP351=0,0,BP351)</f>
        <v>0</v>
      </c>
      <c r="BV351" s="70">
        <f t="shared" ref="BV351:BV359" si="1659">IF(BS351=0,0,BS351)</f>
        <v>0</v>
      </c>
      <c r="BW351" s="70">
        <f t="shared" ref="BW351:BW359" si="1660">IF(BP351+BT351&gt;0,BP351+BT351,0)</f>
        <v>0</v>
      </c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 customHeight="1">
      <c r="A352" s="72"/>
      <c r="B352" s="73"/>
      <c r="C352" s="57" t="s">
        <v>117</v>
      </c>
      <c r="D352" s="58" t="s">
        <v>678</v>
      </c>
      <c r="E352" s="59">
        <v>1000</v>
      </c>
      <c r="F352" s="60"/>
      <c r="G352" s="60">
        <f t="shared" si="1644"/>
        <v>1000</v>
      </c>
      <c r="H352" s="60"/>
      <c r="I352" s="61">
        <f t="shared" si="578"/>
        <v>0</v>
      </c>
      <c r="J352" s="61">
        <f t="shared" si="579"/>
        <v>0</v>
      </c>
      <c r="K352" s="193"/>
      <c r="L352" s="196"/>
      <c r="M352" s="195"/>
      <c r="N352" s="194"/>
      <c r="O352" s="66">
        <f t="shared" ref="O352:Q352" si="1661">AA352+AD352+AG352+AJ352+AM352+AP352+AS352+AV352+AY352+BB352+BE352+BH352</f>
        <v>0</v>
      </c>
      <c r="P352" s="66">
        <f t="shared" si="1661"/>
        <v>0</v>
      </c>
      <c r="Q352" s="66">
        <f t="shared" si="1661"/>
        <v>0</v>
      </c>
      <c r="R352" s="67">
        <f t="shared" ref="R352:T352" si="1662">IF(BK352=0,SUM(AA352+AD352+AG352+AJ352+AM352+AP352+AS352+AV352+AY352+BB352+BE352+BH352),BK352)</f>
        <v>0</v>
      </c>
      <c r="S352" s="67">
        <f t="shared" si="1662"/>
        <v>0</v>
      </c>
      <c r="T352" s="67">
        <f t="shared" si="1662"/>
        <v>0</v>
      </c>
      <c r="U352" s="66">
        <f t="shared" si="1647"/>
        <v>0</v>
      </c>
      <c r="V352" s="66">
        <f t="shared" si="1648"/>
        <v>0</v>
      </c>
      <c r="W352" s="66">
        <f t="shared" si="1649"/>
        <v>0</v>
      </c>
      <c r="X352" s="69">
        <f t="shared" ref="X352:Y352" si="1663">IF(O352&gt;0,O352/K352,0)</f>
        <v>0</v>
      </c>
      <c r="Y352" s="69">
        <f t="shared" si="1663"/>
        <v>0</v>
      </c>
      <c r="Z352" s="69">
        <f t="shared" si="1378"/>
        <v>0</v>
      </c>
      <c r="AA352" s="195"/>
      <c r="AB352" s="195"/>
      <c r="AC352" s="195"/>
      <c r="AD352" s="195"/>
      <c r="AE352" s="171"/>
      <c r="AF352" s="171"/>
      <c r="AG352" s="171"/>
      <c r="AH352" s="171"/>
      <c r="AI352" s="195"/>
      <c r="AJ352" s="195"/>
      <c r="AK352" s="195"/>
      <c r="AL352" s="195"/>
      <c r="AM352" s="195"/>
      <c r="AN352" s="195"/>
      <c r="AO352" s="195"/>
      <c r="AP352" s="195"/>
      <c r="AQ352" s="195"/>
      <c r="AR352" s="195"/>
      <c r="AS352" s="195"/>
      <c r="AT352" s="195"/>
      <c r="AU352" s="195"/>
      <c r="AV352" s="195"/>
      <c r="AW352" s="195"/>
      <c r="AX352" s="195"/>
      <c r="AY352" s="195"/>
      <c r="AZ352" s="195"/>
      <c r="BA352" s="195"/>
      <c r="BB352" s="195"/>
      <c r="BC352" s="195"/>
      <c r="BD352" s="195"/>
      <c r="BE352" s="195"/>
      <c r="BF352" s="195"/>
      <c r="BG352" s="195"/>
      <c r="BH352" s="195"/>
      <c r="BI352" s="195"/>
      <c r="BJ352" s="195"/>
      <c r="BK352" s="195"/>
      <c r="BL352" s="195"/>
      <c r="BM352" s="195"/>
      <c r="BN352" s="70">
        <f t="shared" si="1651"/>
        <v>0</v>
      </c>
      <c r="BO352" s="65">
        <f t="shared" si="1652"/>
        <v>0</v>
      </c>
      <c r="BP352" s="70">
        <f t="shared" si="1653"/>
        <v>0</v>
      </c>
      <c r="BQ352" s="70">
        <f t="shared" si="1654"/>
        <v>0</v>
      </c>
      <c r="BR352" s="70">
        <f t="shared" si="1655"/>
        <v>0</v>
      </c>
      <c r="BS352" s="70">
        <f t="shared" si="1656"/>
        <v>0</v>
      </c>
      <c r="BT352" s="70">
        <f t="shared" si="1657"/>
        <v>0</v>
      </c>
      <c r="BU352" s="70">
        <f t="shared" si="1658"/>
        <v>0</v>
      </c>
      <c r="BV352" s="70">
        <f t="shared" si="1659"/>
        <v>0</v>
      </c>
      <c r="BW352" s="70">
        <f t="shared" si="1660"/>
        <v>0</v>
      </c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1:85" ht="15.75" customHeight="1">
      <c r="A353" s="72"/>
      <c r="B353" s="73"/>
      <c r="C353" s="57" t="s">
        <v>117</v>
      </c>
      <c r="D353" s="58" t="s">
        <v>679</v>
      </c>
      <c r="E353" s="59">
        <v>3000</v>
      </c>
      <c r="F353" s="60"/>
      <c r="G353" s="60">
        <f t="shared" si="1644"/>
        <v>3000</v>
      </c>
      <c r="H353" s="60"/>
      <c r="I353" s="61">
        <f t="shared" si="578"/>
        <v>0</v>
      </c>
      <c r="J353" s="61">
        <f t="shared" si="579"/>
        <v>0</v>
      </c>
      <c r="K353" s="193"/>
      <c r="L353" s="196"/>
      <c r="M353" s="195"/>
      <c r="N353" s="194"/>
      <c r="O353" s="66">
        <f t="shared" ref="O353:Q353" si="1664">AA353+AD353+AG353+AJ353+AM353+AP353+AS353+AV353+AY353+BB353+BE353+BH353</f>
        <v>0</v>
      </c>
      <c r="P353" s="66">
        <f t="shared" si="1664"/>
        <v>0</v>
      </c>
      <c r="Q353" s="66">
        <f t="shared" si="1664"/>
        <v>0</v>
      </c>
      <c r="R353" s="67">
        <f t="shared" ref="R353:T353" si="1665">IF(BK353=0,SUM(AA353+AD353+AG353+AJ353+AM353+AP353+AS353+AV353+AY353+BB353+BE353+BH353),BK353)</f>
        <v>0</v>
      </c>
      <c r="S353" s="67">
        <f t="shared" si="1665"/>
        <v>0</v>
      </c>
      <c r="T353" s="67">
        <f t="shared" si="1665"/>
        <v>0</v>
      </c>
      <c r="U353" s="66">
        <f t="shared" si="1647"/>
        <v>0</v>
      </c>
      <c r="V353" s="66">
        <f t="shared" si="1648"/>
        <v>0</v>
      </c>
      <c r="W353" s="66">
        <f t="shared" si="1649"/>
        <v>0</v>
      </c>
      <c r="X353" s="69">
        <f t="shared" ref="X353:Y353" si="1666">IF(O353&gt;0,O353/K353,0)</f>
        <v>0</v>
      </c>
      <c r="Y353" s="69">
        <f t="shared" si="1666"/>
        <v>0</v>
      </c>
      <c r="Z353" s="69">
        <f t="shared" si="1378"/>
        <v>0</v>
      </c>
      <c r="AA353" s="195"/>
      <c r="AB353" s="195"/>
      <c r="AC353" s="195"/>
      <c r="AD353" s="195"/>
      <c r="AE353" s="171"/>
      <c r="AF353" s="171"/>
      <c r="AG353" s="171"/>
      <c r="AH353" s="171"/>
      <c r="AI353" s="195"/>
      <c r="AJ353" s="195"/>
      <c r="AK353" s="195"/>
      <c r="AL353" s="195"/>
      <c r="AM353" s="195"/>
      <c r="AN353" s="195"/>
      <c r="AO353" s="195"/>
      <c r="AP353" s="195"/>
      <c r="AQ353" s="195"/>
      <c r="AR353" s="195"/>
      <c r="AS353" s="195"/>
      <c r="AT353" s="195"/>
      <c r="AU353" s="195"/>
      <c r="AV353" s="195"/>
      <c r="AW353" s="195"/>
      <c r="AX353" s="195"/>
      <c r="AY353" s="195"/>
      <c r="AZ353" s="195"/>
      <c r="BA353" s="195"/>
      <c r="BB353" s="195"/>
      <c r="BC353" s="195"/>
      <c r="BD353" s="195"/>
      <c r="BE353" s="195"/>
      <c r="BF353" s="195"/>
      <c r="BG353" s="195"/>
      <c r="BH353" s="195"/>
      <c r="BI353" s="195"/>
      <c r="BJ353" s="195"/>
      <c r="BK353" s="195"/>
      <c r="BL353" s="195"/>
      <c r="BM353" s="195"/>
      <c r="BN353" s="70">
        <f t="shared" si="1651"/>
        <v>0</v>
      </c>
      <c r="BO353" s="65">
        <f t="shared" si="1652"/>
        <v>0</v>
      </c>
      <c r="BP353" s="70">
        <f t="shared" si="1653"/>
        <v>0</v>
      </c>
      <c r="BQ353" s="70">
        <f t="shared" si="1654"/>
        <v>0</v>
      </c>
      <c r="BR353" s="70">
        <f t="shared" si="1655"/>
        <v>0</v>
      </c>
      <c r="BS353" s="70">
        <f t="shared" si="1656"/>
        <v>0</v>
      </c>
      <c r="BT353" s="70">
        <f t="shared" si="1657"/>
        <v>0</v>
      </c>
      <c r="BU353" s="70">
        <f t="shared" si="1658"/>
        <v>0</v>
      </c>
      <c r="BV353" s="70">
        <f t="shared" si="1659"/>
        <v>0</v>
      </c>
      <c r="BW353" s="70">
        <f t="shared" si="1660"/>
        <v>0</v>
      </c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>
      <c r="A354" s="72"/>
      <c r="B354" s="73"/>
      <c r="C354" s="57" t="s">
        <v>680</v>
      </c>
      <c r="D354" s="58" t="s">
        <v>681</v>
      </c>
      <c r="E354" s="59">
        <v>20000</v>
      </c>
      <c r="F354" s="60"/>
      <c r="G354" s="60">
        <f t="shared" si="1644"/>
        <v>20000</v>
      </c>
      <c r="H354" s="60"/>
      <c r="I354" s="61">
        <f t="shared" si="578"/>
        <v>0</v>
      </c>
      <c r="J354" s="61">
        <f t="shared" si="579"/>
        <v>0</v>
      </c>
      <c r="K354" s="193"/>
      <c r="L354" s="196"/>
      <c r="M354" s="195"/>
      <c r="N354" s="194"/>
      <c r="O354" s="66">
        <f t="shared" ref="O354:Q354" si="1667">AA354+AD354+AG354+AJ354+AM354+AP354+AS354+AV354+AY354+BB354+BE354+BH354</f>
        <v>0</v>
      </c>
      <c r="P354" s="66">
        <f t="shared" si="1667"/>
        <v>0</v>
      </c>
      <c r="Q354" s="66">
        <f t="shared" si="1667"/>
        <v>0</v>
      </c>
      <c r="R354" s="67">
        <f t="shared" ref="R354:T354" si="1668">IF(BK354=0,SUM(AA354+AD354+AG354+AJ354+AM354+AP354+AS354+AV354+AY354+BB354+BE354+BH354),BK354)</f>
        <v>0</v>
      </c>
      <c r="S354" s="67">
        <f t="shared" si="1668"/>
        <v>0</v>
      </c>
      <c r="T354" s="67">
        <f t="shared" si="1668"/>
        <v>0</v>
      </c>
      <c r="U354" s="66">
        <f t="shared" si="1647"/>
        <v>0</v>
      </c>
      <c r="V354" s="66">
        <f t="shared" si="1648"/>
        <v>0</v>
      </c>
      <c r="W354" s="66">
        <f t="shared" si="1649"/>
        <v>0</v>
      </c>
      <c r="X354" s="69">
        <f t="shared" ref="X354:Y354" si="1669">IF(O354&gt;0,O354/K354,0)</f>
        <v>0</v>
      </c>
      <c r="Y354" s="69">
        <f t="shared" si="1669"/>
        <v>0</v>
      </c>
      <c r="Z354" s="69">
        <f t="shared" si="1378"/>
        <v>0</v>
      </c>
      <c r="AA354" s="195"/>
      <c r="AB354" s="195"/>
      <c r="AC354" s="195"/>
      <c r="AD354" s="195"/>
      <c r="AE354" s="171"/>
      <c r="AF354" s="171"/>
      <c r="AG354" s="171"/>
      <c r="AH354" s="171"/>
      <c r="AI354" s="195"/>
      <c r="AJ354" s="195"/>
      <c r="AK354" s="195"/>
      <c r="AL354" s="195"/>
      <c r="AM354" s="195"/>
      <c r="AN354" s="195"/>
      <c r="AO354" s="195"/>
      <c r="AP354" s="195"/>
      <c r="AQ354" s="195"/>
      <c r="AR354" s="195"/>
      <c r="AS354" s="195"/>
      <c r="AT354" s="195"/>
      <c r="AU354" s="195"/>
      <c r="AV354" s="195"/>
      <c r="AW354" s="195"/>
      <c r="AX354" s="195"/>
      <c r="AY354" s="195"/>
      <c r="AZ354" s="195"/>
      <c r="BA354" s="195"/>
      <c r="BB354" s="195"/>
      <c r="BC354" s="195"/>
      <c r="BD354" s="195"/>
      <c r="BE354" s="195"/>
      <c r="BF354" s="195"/>
      <c r="BG354" s="195"/>
      <c r="BH354" s="195"/>
      <c r="BI354" s="195"/>
      <c r="BJ354" s="195"/>
      <c r="BK354" s="195"/>
      <c r="BL354" s="195"/>
      <c r="BM354" s="195"/>
      <c r="BN354" s="70">
        <f t="shared" si="1651"/>
        <v>0</v>
      </c>
      <c r="BO354" s="65">
        <f t="shared" si="1652"/>
        <v>0</v>
      </c>
      <c r="BP354" s="70">
        <f t="shared" si="1653"/>
        <v>0</v>
      </c>
      <c r="BQ354" s="70">
        <f t="shared" si="1654"/>
        <v>0</v>
      </c>
      <c r="BR354" s="70">
        <f t="shared" si="1655"/>
        <v>0</v>
      </c>
      <c r="BS354" s="70">
        <f t="shared" si="1656"/>
        <v>0</v>
      </c>
      <c r="BT354" s="70">
        <f t="shared" si="1657"/>
        <v>0</v>
      </c>
      <c r="BU354" s="70">
        <f t="shared" si="1658"/>
        <v>0</v>
      </c>
      <c r="BV354" s="70">
        <f t="shared" si="1659"/>
        <v>0</v>
      </c>
      <c r="BW354" s="70">
        <f t="shared" si="1660"/>
        <v>0</v>
      </c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>
      <c r="A355" s="72"/>
      <c r="B355" s="73"/>
      <c r="C355" s="57" t="s">
        <v>165</v>
      </c>
      <c r="D355" s="116" t="s">
        <v>682</v>
      </c>
      <c r="E355" s="117">
        <v>2000</v>
      </c>
      <c r="F355" s="118"/>
      <c r="G355" s="60">
        <f t="shared" si="1644"/>
        <v>2000</v>
      </c>
      <c r="H355" s="60"/>
      <c r="I355" s="61">
        <f t="shared" si="578"/>
        <v>0</v>
      </c>
      <c r="J355" s="61">
        <f t="shared" si="579"/>
        <v>0</v>
      </c>
      <c r="K355" s="193"/>
      <c r="L355" s="196"/>
      <c r="M355" s="195"/>
      <c r="N355" s="194"/>
      <c r="O355" s="66">
        <f t="shared" ref="O355:Q355" si="1670">AA355+AD355+AG355+AJ355+AM355+AP355+AS355+AV355+AY355+BB355+BE355+BH355</f>
        <v>0</v>
      </c>
      <c r="P355" s="66">
        <f t="shared" si="1670"/>
        <v>0</v>
      </c>
      <c r="Q355" s="66">
        <f t="shared" si="1670"/>
        <v>0</v>
      </c>
      <c r="R355" s="67">
        <f t="shared" ref="R355:T355" si="1671">IF(BK355=0,SUM(AA355+AD355+AG355+AJ355+AM355+AP355+AS355+AV355+AY355+BB355+BE355+BH355),BK355)</f>
        <v>0</v>
      </c>
      <c r="S355" s="67">
        <f t="shared" si="1671"/>
        <v>0</v>
      </c>
      <c r="T355" s="67">
        <f t="shared" si="1671"/>
        <v>0</v>
      </c>
      <c r="U355" s="66">
        <f t="shared" si="1647"/>
        <v>0</v>
      </c>
      <c r="V355" s="66">
        <f t="shared" si="1648"/>
        <v>0</v>
      </c>
      <c r="W355" s="66">
        <f t="shared" si="1649"/>
        <v>0</v>
      </c>
      <c r="X355" s="69">
        <f t="shared" ref="X355:Y355" si="1672">IF(O355&gt;0,O355/K355,0)</f>
        <v>0</v>
      </c>
      <c r="Y355" s="69">
        <f t="shared" si="1672"/>
        <v>0</v>
      </c>
      <c r="Z355" s="69">
        <f t="shared" si="1378"/>
        <v>0</v>
      </c>
      <c r="AA355" s="195"/>
      <c r="AB355" s="195"/>
      <c r="AC355" s="195"/>
      <c r="AD355" s="195"/>
      <c r="AE355" s="171"/>
      <c r="AF355" s="171"/>
      <c r="AG355" s="171"/>
      <c r="AH355" s="171"/>
      <c r="AI355" s="195"/>
      <c r="AJ355" s="195"/>
      <c r="AK355" s="195"/>
      <c r="AL355" s="195"/>
      <c r="AM355" s="195"/>
      <c r="AN355" s="195"/>
      <c r="AO355" s="195"/>
      <c r="AP355" s="195"/>
      <c r="AQ355" s="195"/>
      <c r="AR355" s="195"/>
      <c r="AS355" s="195"/>
      <c r="AT355" s="195"/>
      <c r="AU355" s="195"/>
      <c r="AV355" s="195"/>
      <c r="AW355" s="195"/>
      <c r="AX355" s="195"/>
      <c r="AY355" s="195"/>
      <c r="AZ355" s="195"/>
      <c r="BA355" s="195"/>
      <c r="BB355" s="195"/>
      <c r="BC355" s="195"/>
      <c r="BD355" s="195"/>
      <c r="BE355" s="195"/>
      <c r="BF355" s="195"/>
      <c r="BG355" s="195"/>
      <c r="BH355" s="195"/>
      <c r="BI355" s="195"/>
      <c r="BJ355" s="195"/>
      <c r="BK355" s="195"/>
      <c r="BL355" s="195"/>
      <c r="BM355" s="195"/>
      <c r="BN355" s="70">
        <f t="shared" si="1651"/>
        <v>0</v>
      </c>
      <c r="BO355" s="65">
        <f t="shared" si="1652"/>
        <v>0</v>
      </c>
      <c r="BP355" s="70">
        <f t="shared" si="1653"/>
        <v>0</v>
      </c>
      <c r="BQ355" s="70">
        <f t="shared" si="1654"/>
        <v>0</v>
      </c>
      <c r="BR355" s="70">
        <f t="shared" si="1655"/>
        <v>0</v>
      </c>
      <c r="BS355" s="70">
        <f t="shared" si="1656"/>
        <v>0</v>
      </c>
      <c r="BT355" s="70">
        <f t="shared" si="1657"/>
        <v>0</v>
      </c>
      <c r="BU355" s="70">
        <f t="shared" si="1658"/>
        <v>0</v>
      </c>
      <c r="BV355" s="70">
        <f t="shared" si="1659"/>
        <v>0</v>
      </c>
      <c r="BW355" s="70">
        <f t="shared" si="1660"/>
        <v>0</v>
      </c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>
      <c r="A356" s="72"/>
      <c r="B356" s="73"/>
      <c r="C356" s="57" t="s">
        <v>217</v>
      </c>
      <c r="D356" s="116" t="s">
        <v>683</v>
      </c>
      <c r="E356" s="117">
        <f>1000+4000</f>
        <v>5000</v>
      </c>
      <c r="F356" s="118">
        <v>0</v>
      </c>
      <c r="G356" s="60">
        <f t="shared" si="1644"/>
        <v>5000</v>
      </c>
      <c r="H356" s="60"/>
      <c r="I356" s="61">
        <f t="shared" si="578"/>
        <v>0</v>
      </c>
      <c r="J356" s="61">
        <f t="shared" si="579"/>
        <v>0</v>
      </c>
      <c r="K356" s="193"/>
      <c r="L356" s="196"/>
      <c r="M356" s="195"/>
      <c r="N356" s="194"/>
      <c r="O356" s="66">
        <f t="shared" ref="O356:Q356" si="1673">AA356+AD356+AG356+AJ356+AM356+AP356+AS356+AV356+AY356+BB356+BE356+BH356</f>
        <v>0</v>
      </c>
      <c r="P356" s="66">
        <f t="shared" si="1673"/>
        <v>0</v>
      </c>
      <c r="Q356" s="66">
        <f t="shared" si="1673"/>
        <v>0</v>
      </c>
      <c r="R356" s="67">
        <f t="shared" ref="R356:T356" si="1674">IF(BK356=0,SUM(AA356+AD356+AG356+AJ356+AM356+AP356+AS356+AV356+AY356+BB356+BE356+BH356),BK356)</f>
        <v>0</v>
      </c>
      <c r="S356" s="67">
        <f t="shared" si="1674"/>
        <v>0</v>
      </c>
      <c r="T356" s="67">
        <f t="shared" si="1674"/>
        <v>0</v>
      </c>
      <c r="U356" s="66">
        <f t="shared" si="1647"/>
        <v>0</v>
      </c>
      <c r="V356" s="66">
        <f t="shared" si="1648"/>
        <v>0</v>
      </c>
      <c r="W356" s="66">
        <f t="shared" si="1649"/>
        <v>0</v>
      </c>
      <c r="X356" s="69">
        <f t="shared" ref="X356:Y356" si="1675">IF(O356&gt;0,O356/K356,0)</f>
        <v>0</v>
      </c>
      <c r="Y356" s="69">
        <f t="shared" si="1675"/>
        <v>0</v>
      </c>
      <c r="Z356" s="69">
        <f t="shared" si="1378"/>
        <v>0</v>
      </c>
      <c r="AA356" s="195"/>
      <c r="AB356" s="195"/>
      <c r="AC356" s="195"/>
      <c r="AD356" s="195"/>
      <c r="AE356" s="171"/>
      <c r="AF356" s="171"/>
      <c r="AG356" s="171"/>
      <c r="AH356" s="171"/>
      <c r="AI356" s="195"/>
      <c r="AJ356" s="195"/>
      <c r="AK356" s="195"/>
      <c r="AL356" s="195"/>
      <c r="AM356" s="195"/>
      <c r="AN356" s="195"/>
      <c r="AO356" s="195"/>
      <c r="AP356" s="195"/>
      <c r="AQ356" s="195"/>
      <c r="AR356" s="195"/>
      <c r="AS356" s="195"/>
      <c r="AT356" s="195"/>
      <c r="AU356" s="195"/>
      <c r="AV356" s="195"/>
      <c r="AW356" s="195"/>
      <c r="AX356" s="195"/>
      <c r="AY356" s="195"/>
      <c r="AZ356" s="195"/>
      <c r="BA356" s="195"/>
      <c r="BB356" s="195"/>
      <c r="BC356" s="195"/>
      <c r="BD356" s="195"/>
      <c r="BE356" s="195"/>
      <c r="BF356" s="195"/>
      <c r="BG356" s="195"/>
      <c r="BH356" s="195"/>
      <c r="BI356" s="195"/>
      <c r="BJ356" s="195"/>
      <c r="BK356" s="195"/>
      <c r="BL356" s="195"/>
      <c r="BM356" s="195"/>
      <c r="BN356" s="70">
        <f t="shared" si="1651"/>
        <v>0</v>
      </c>
      <c r="BO356" s="65">
        <f t="shared" si="1652"/>
        <v>0</v>
      </c>
      <c r="BP356" s="70">
        <f t="shared" si="1653"/>
        <v>0</v>
      </c>
      <c r="BQ356" s="70">
        <f t="shared" si="1654"/>
        <v>0</v>
      </c>
      <c r="BR356" s="70">
        <f t="shared" si="1655"/>
        <v>0</v>
      </c>
      <c r="BS356" s="70">
        <f t="shared" si="1656"/>
        <v>0</v>
      </c>
      <c r="BT356" s="70">
        <f t="shared" si="1657"/>
        <v>0</v>
      </c>
      <c r="BU356" s="70">
        <f t="shared" si="1658"/>
        <v>0</v>
      </c>
      <c r="BV356" s="70">
        <f t="shared" si="1659"/>
        <v>0</v>
      </c>
      <c r="BW356" s="70">
        <f t="shared" si="1660"/>
        <v>0</v>
      </c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>
      <c r="A357" s="72"/>
      <c r="B357" s="73"/>
      <c r="C357" s="57" t="s">
        <v>121</v>
      </c>
      <c r="D357" s="58" t="s">
        <v>684</v>
      </c>
      <c r="E357" s="117">
        <v>2000</v>
      </c>
      <c r="F357" s="118"/>
      <c r="G357" s="60">
        <f t="shared" si="1644"/>
        <v>2000</v>
      </c>
      <c r="H357" s="60"/>
      <c r="I357" s="61">
        <f t="shared" si="578"/>
        <v>0</v>
      </c>
      <c r="J357" s="61">
        <f t="shared" si="579"/>
        <v>0</v>
      </c>
      <c r="K357" s="193"/>
      <c r="L357" s="196"/>
      <c r="M357" s="195"/>
      <c r="N357" s="194"/>
      <c r="O357" s="66">
        <f t="shared" ref="O357:Q357" si="1676">AA357+AD357+AG357+AJ357+AM357+AP357+AS357+AV357+AY357+BB357+BE357+BH357</f>
        <v>0</v>
      </c>
      <c r="P357" s="66">
        <f t="shared" si="1676"/>
        <v>0</v>
      </c>
      <c r="Q357" s="66">
        <f t="shared" si="1676"/>
        <v>0</v>
      </c>
      <c r="R357" s="67">
        <f t="shared" ref="R357:T357" si="1677">IF(BK357=0,SUM(AA357+AD357+AG357+AJ357+AM357+AP357+AS357+AV357+AY357+BB357+BE357+BH357),BK357)</f>
        <v>0</v>
      </c>
      <c r="S357" s="67">
        <f t="shared" si="1677"/>
        <v>0</v>
      </c>
      <c r="T357" s="67">
        <f t="shared" si="1677"/>
        <v>0</v>
      </c>
      <c r="U357" s="66">
        <f t="shared" si="1647"/>
        <v>0</v>
      </c>
      <c r="V357" s="66">
        <f t="shared" si="1648"/>
        <v>0</v>
      </c>
      <c r="W357" s="66">
        <f t="shared" si="1649"/>
        <v>0</v>
      </c>
      <c r="X357" s="69">
        <f t="shared" ref="X357:Y357" si="1678">IF(O357&gt;0,O357/K357,0)</f>
        <v>0</v>
      </c>
      <c r="Y357" s="69">
        <f t="shared" si="1678"/>
        <v>0</v>
      </c>
      <c r="Z357" s="69">
        <f t="shared" si="1378"/>
        <v>0</v>
      </c>
      <c r="AA357" s="195"/>
      <c r="AB357" s="195"/>
      <c r="AC357" s="195"/>
      <c r="AD357" s="195"/>
      <c r="AE357" s="171"/>
      <c r="AF357" s="171"/>
      <c r="AG357" s="171"/>
      <c r="AH357" s="171"/>
      <c r="AI357" s="195"/>
      <c r="AJ357" s="195"/>
      <c r="AK357" s="195"/>
      <c r="AL357" s="195"/>
      <c r="AM357" s="195"/>
      <c r="AN357" s="195"/>
      <c r="AO357" s="195"/>
      <c r="AP357" s="195"/>
      <c r="AQ357" s="195"/>
      <c r="AR357" s="195"/>
      <c r="AS357" s="195"/>
      <c r="AT357" s="195"/>
      <c r="AU357" s="195"/>
      <c r="AV357" s="195"/>
      <c r="AW357" s="195"/>
      <c r="AX357" s="195"/>
      <c r="AY357" s="195"/>
      <c r="AZ357" s="195"/>
      <c r="BA357" s="195"/>
      <c r="BB357" s="195"/>
      <c r="BC357" s="195"/>
      <c r="BD357" s="195"/>
      <c r="BE357" s="195"/>
      <c r="BF357" s="195"/>
      <c r="BG357" s="195"/>
      <c r="BH357" s="195"/>
      <c r="BI357" s="195"/>
      <c r="BJ357" s="195"/>
      <c r="BK357" s="195"/>
      <c r="BL357" s="195"/>
      <c r="BM357" s="195"/>
      <c r="BN357" s="70">
        <f t="shared" si="1651"/>
        <v>0</v>
      </c>
      <c r="BO357" s="65">
        <f t="shared" si="1652"/>
        <v>0</v>
      </c>
      <c r="BP357" s="70">
        <f t="shared" si="1653"/>
        <v>0</v>
      </c>
      <c r="BQ357" s="70">
        <f t="shared" si="1654"/>
        <v>0</v>
      </c>
      <c r="BR357" s="70">
        <f t="shared" si="1655"/>
        <v>0</v>
      </c>
      <c r="BS357" s="70">
        <f t="shared" si="1656"/>
        <v>0</v>
      </c>
      <c r="BT357" s="70">
        <f t="shared" si="1657"/>
        <v>0</v>
      </c>
      <c r="BU357" s="70">
        <f t="shared" si="1658"/>
        <v>0</v>
      </c>
      <c r="BV357" s="70">
        <f t="shared" si="1659"/>
        <v>0</v>
      </c>
      <c r="BW357" s="70">
        <f t="shared" si="1660"/>
        <v>0</v>
      </c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>
      <c r="A358" s="72"/>
      <c r="B358" s="73"/>
      <c r="C358" s="57" t="s">
        <v>121</v>
      </c>
      <c r="D358" s="58" t="s">
        <v>685</v>
      </c>
      <c r="E358" s="117">
        <f>1000+2000</f>
        <v>3000</v>
      </c>
      <c r="F358" s="118"/>
      <c r="G358" s="60">
        <f t="shared" si="1644"/>
        <v>3000</v>
      </c>
      <c r="H358" s="60"/>
      <c r="I358" s="61">
        <f t="shared" si="578"/>
        <v>0</v>
      </c>
      <c r="J358" s="61">
        <f t="shared" si="579"/>
        <v>0</v>
      </c>
      <c r="K358" s="193"/>
      <c r="L358" s="196"/>
      <c r="M358" s="195"/>
      <c r="N358" s="194"/>
      <c r="O358" s="66">
        <f t="shared" ref="O358:Q358" si="1679">AA358+AD358+AG358+AJ358+AM358+AP358+AS358+AV358+AY358+BB358+BE358+BH358</f>
        <v>0</v>
      </c>
      <c r="P358" s="66">
        <f t="shared" si="1679"/>
        <v>0</v>
      </c>
      <c r="Q358" s="66">
        <f t="shared" si="1679"/>
        <v>0</v>
      </c>
      <c r="R358" s="67">
        <f t="shared" ref="R358:T358" si="1680">IF(BK358=0,SUM(AA358+AD358+AG358+AJ358+AM358+AP358+AS358+AV358+AY358+BB358+BE358+BH358),BK358)</f>
        <v>0</v>
      </c>
      <c r="S358" s="67">
        <f t="shared" si="1680"/>
        <v>0</v>
      </c>
      <c r="T358" s="67">
        <f t="shared" si="1680"/>
        <v>0</v>
      </c>
      <c r="U358" s="66">
        <f t="shared" si="1647"/>
        <v>0</v>
      </c>
      <c r="V358" s="66">
        <f t="shared" si="1648"/>
        <v>0</v>
      </c>
      <c r="W358" s="66">
        <f t="shared" si="1649"/>
        <v>0</v>
      </c>
      <c r="X358" s="69">
        <f t="shared" ref="X358:Y358" si="1681">IF(O358&gt;0,O358/K358,0)</f>
        <v>0</v>
      </c>
      <c r="Y358" s="69">
        <f t="shared" si="1681"/>
        <v>0</v>
      </c>
      <c r="Z358" s="69">
        <f t="shared" si="1378"/>
        <v>0</v>
      </c>
      <c r="AA358" s="195"/>
      <c r="AB358" s="195"/>
      <c r="AC358" s="195"/>
      <c r="AD358" s="195"/>
      <c r="AE358" s="171"/>
      <c r="AF358" s="171"/>
      <c r="AG358" s="171"/>
      <c r="AH358" s="171"/>
      <c r="AI358" s="195"/>
      <c r="AJ358" s="195"/>
      <c r="AK358" s="195"/>
      <c r="AL358" s="195"/>
      <c r="AM358" s="195"/>
      <c r="AN358" s="195"/>
      <c r="AO358" s="195"/>
      <c r="AP358" s="195"/>
      <c r="AQ358" s="195"/>
      <c r="AR358" s="195"/>
      <c r="AS358" s="195"/>
      <c r="AT358" s="195"/>
      <c r="AU358" s="195"/>
      <c r="AV358" s="195"/>
      <c r="AW358" s="195"/>
      <c r="AX358" s="195"/>
      <c r="AY358" s="195"/>
      <c r="AZ358" s="195"/>
      <c r="BA358" s="195"/>
      <c r="BB358" s="195"/>
      <c r="BC358" s="195"/>
      <c r="BD358" s="195"/>
      <c r="BE358" s="195"/>
      <c r="BF358" s="195"/>
      <c r="BG358" s="195"/>
      <c r="BH358" s="195"/>
      <c r="BI358" s="195"/>
      <c r="BJ358" s="195"/>
      <c r="BK358" s="195"/>
      <c r="BL358" s="195"/>
      <c r="BM358" s="195"/>
      <c r="BN358" s="70">
        <f t="shared" si="1651"/>
        <v>0</v>
      </c>
      <c r="BO358" s="65">
        <f t="shared" si="1652"/>
        <v>0</v>
      </c>
      <c r="BP358" s="70">
        <f t="shared" si="1653"/>
        <v>0</v>
      </c>
      <c r="BQ358" s="70">
        <f t="shared" si="1654"/>
        <v>0</v>
      </c>
      <c r="BR358" s="70">
        <f t="shared" si="1655"/>
        <v>0</v>
      </c>
      <c r="BS358" s="70">
        <f t="shared" si="1656"/>
        <v>0</v>
      </c>
      <c r="BT358" s="70">
        <f t="shared" si="1657"/>
        <v>0</v>
      </c>
      <c r="BU358" s="70">
        <f t="shared" si="1658"/>
        <v>0</v>
      </c>
      <c r="BV358" s="70">
        <f t="shared" si="1659"/>
        <v>0</v>
      </c>
      <c r="BW358" s="70">
        <f t="shared" si="1660"/>
        <v>0</v>
      </c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>
      <c r="A359" s="72"/>
      <c r="B359" s="73"/>
      <c r="C359" s="57" t="s">
        <v>389</v>
      </c>
      <c r="D359" s="112" t="s">
        <v>686</v>
      </c>
      <c r="E359" s="59">
        <v>0</v>
      </c>
      <c r="F359" s="60"/>
      <c r="G359" s="60">
        <f t="shared" si="1644"/>
        <v>0</v>
      </c>
      <c r="H359" s="60"/>
      <c r="I359" s="61">
        <f t="shared" si="578"/>
        <v>0</v>
      </c>
      <c r="J359" s="61">
        <f t="shared" si="579"/>
        <v>0</v>
      </c>
      <c r="K359" s="193"/>
      <c r="L359" s="196"/>
      <c r="M359" s="195"/>
      <c r="N359" s="194"/>
      <c r="O359" s="66">
        <f t="shared" ref="O359:Q359" si="1682">AA359+AD359+AG359+AJ359+AM359+AP359+AS359+AV359+AY359+BB359+BE359+BH359</f>
        <v>0</v>
      </c>
      <c r="P359" s="66">
        <f t="shared" si="1682"/>
        <v>0</v>
      </c>
      <c r="Q359" s="66">
        <f t="shared" si="1682"/>
        <v>0</v>
      </c>
      <c r="R359" s="67">
        <f t="shared" ref="R359:T359" si="1683">IF(BK359=0,SUM(AA359+AD359+AG359+AJ359+AM359+AP359+AS359+AV359+AY359+BB359+BE359+BH359),BK359)</f>
        <v>0</v>
      </c>
      <c r="S359" s="67">
        <f t="shared" si="1683"/>
        <v>0</v>
      </c>
      <c r="T359" s="67">
        <f t="shared" si="1683"/>
        <v>0</v>
      </c>
      <c r="U359" s="66">
        <f t="shared" si="1647"/>
        <v>0</v>
      </c>
      <c r="V359" s="66">
        <f t="shared" si="1648"/>
        <v>0</v>
      </c>
      <c r="W359" s="66">
        <f t="shared" si="1649"/>
        <v>0</v>
      </c>
      <c r="X359" s="69">
        <f t="shared" ref="X359:Y359" si="1684">IF(O359&gt;0,O359/K359,0)</f>
        <v>0</v>
      </c>
      <c r="Y359" s="69">
        <f t="shared" si="1684"/>
        <v>0</v>
      </c>
      <c r="Z359" s="69">
        <f t="shared" si="1378"/>
        <v>0</v>
      </c>
      <c r="AA359" s="195"/>
      <c r="AB359" s="195"/>
      <c r="AC359" s="195"/>
      <c r="AD359" s="195"/>
      <c r="AE359" s="171"/>
      <c r="AF359" s="171"/>
      <c r="AG359" s="171"/>
      <c r="AH359" s="171"/>
      <c r="AI359" s="195"/>
      <c r="AJ359" s="195"/>
      <c r="AK359" s="195"/>
      <c r="AL359" s="195"/>
      <c r="AM359" s="195"/>
      <c r="AN359" s="195"/>
      <c r="AO359" s="195"/>
      <c r="AP359" s="195"/>
      <c r="AQ359" s="195"/>
      <c r="AR359" s="195"/>
      <c r="AS359" s="195"/>
      <c r="AT359" s="195"/>
      <c r="AU359" s="195"/>
      <c r="AV359" s="195"/>
      <c r="AW359" s="195"/>
      <c r="AX359" s="195"/>
      <c r="AY359" s="195"/>
      <c r="AZ359" s="195"/>
      <c r="BA359" s="195"/>
      <c r="BB359" s="195"/>
      <c r="BC359" s="195"/>
      <c r="BD359" s="195"/>
      <c r="BE359" s="195"/>
      <c r="BF359" s="195"/>
      <c r="BG359" s="195"/>
      <c r="BH359" s="195"/>
      <c r="BI359" s="195"/>
      <c r="BJ359" s="195"/>
      <c r="BK359" s="195"/>
      <c r="BL359" s="195"/>
      <c r="BM359" s="195"/>
      <c r="BN359" s="70">
        <f t="shared" si="1651"/>
        <v>0</v>
      </c>
      <c r="BO359" s="65">
        <f t="shared" si="1652"/>
        <v>0</v>
      </c>
      <c r="BP359" s="70">
        <f t="shared" si="1653"/>
        <v>0</v>
      </c>
      <c r="BQ359" s="70">
        <f t="shared" si="1654"/>
        <v>0</v>
      </c>
      <c r="BR359" s="70">
        <f t="shared" si="1655"/>
        <v>0</v>
      </c>
      <c r="BS359" s="70">
        <f t="shared" si="1656"/>
        <v>0</v>
      </c>
      <c r="BT359" s="70">
        <f t="shared" si="1657"/>
        <v>0</v>
      </c>
      <c r="BU359" s="70">
        <f t="shared" si="1658"/>
        <v>0</v>
      </c>
      <c r="BV359" s="70">
        <f t="shared" si="1659"/>
        <v>0</v>
      </c>
      <c r="BW359" s="70">
        <f t="shared" si="1660"/>
        <v>0</v>
      </c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 customHeight="1">
      <c r="A360" s="72"/>
      <c r="B360" s="73"/>
      <c r="C360" s="57" t="s">
        <v>687</v>
      </c>
      <c r="D360" s="116" t="s">
        <v>688</v>
      </c>
      <c r="E360" s="117">
        <v>10000</v>
      </c>
      <c r="F360" s="118">
        <v>0</v>
      </c>
      <c r="G360" s="60">
        <f t="shared" si="1644"/>
        <v>10000</v>
      </c>
      <c r="H360" s="60"/>
      <c r="I360" s="61">
        <f t="shared" si="578"/>
        <v>0</v>
      </c>
      <c r="J360" s="61">
        <f t="shared" si="579"/>
        <v>0</v>
      </c>
      <c r="K360" s="193"/>
      <c r="L360" s="196"/>
      <c r="M360" s="195"/>
      <c r="N360" s="194"/>
      <c r="O360" s="66">
        <f t="shared" ref="O360:Q360" si="1685">AA360+AD360+AG360+AJ360+AM360+AP360+AS360+AV360+AY360+BB360+BE360+BH360</f>
        <v>0</v>
      </c>
      <c r="P360" s="66">
        <f t="shared" si="1685"/>
        <v>0</v>
      </c>
      <c r="Q360" s="66">
        <f t="shared" si="1685"/>
        <v>0</v>
      </c>
      <c r="R360" s="67">
        <f t="shared" ref="R360:T360" si="1686">IF(BK360=0,SUM(AA360+AD360+AG360+AJ360+AM360+AP360+AS360+AV360+AY360+BB360+BE360+BH360),BK360)</f>
        <v>0</v>
      </c>
      <c r="S360" s="67">
        <f t="shared" si="1686"/>
        <v>0</v>
      </c>
      <c r="T360" s="67">
        <f t="shared" si="1686"/>
        <v>0</v>
      </c>
      <c r="U360" s="66">
        <f t="shared" si="1647"/>
        <v>0</v>
      </c>
      <c r="V360" s="66">
        <f t="shared" si="1648"/>
        <v>0</v>
      </c>
      <c r="W360" s="66">
        <f t="shared" si="1649"/>
        <v>0</v>
      </c>
      <c r="X360" s="69">
        <f t="shared" ref="X360:Y360" si="1687">IF(O360&gt;0,O360/K360,0)</f>
        <v>0</v>
      </c>
      <c r="Y360" s="69">
        <f t="shared" si="1687"/>
        <v>0</v>
      </c>
      <c r="Z360" s="69">
        <f t="shared" si="1378"/>
        <v>0</v>
      </c>
      <c r="AA360" s="195"/>
      <c r="AB360" s="195"/>
      <c r="AC360" s="195"/>
      <c r="AD360" s="195"/>
      <c r="AE360" s="171"/>
      <c r="AF360" s="171"/>
      <c r="AG360" s="171"/>
      <c r="AH360" s="171"/>
      <c r="AI360" s="195"/>
      <c r="AJ360" s="195"/>
      <c r="AK360" s="195"/>
      <c r="AL360" s="195"/>
      <c r="AM360" s="195"/>
      <c r="AN360" s="195"/>
      <c r="AO360" s="195"/>
      <c r="AP360" s="195"/>
      <c r="AQ360" s="195"/>
      <c r="AR360" s="195"/>
      <c r="AS360" s="195"/>
      <c r="AT360" s="195"/>
      <c r="AU360" s="195"/>
      <c r="AV360" s="195"/>
      <c r="AW360" s="195"/>
      <c r="AX360" s="195"/>
      <c r="AY360" s="195"/>
      <c r="AZ360" s="195"/>
      <c r="BA360" s="195"/>
      <c r="BB360" s="195"/>
      <c r="BC360" s="195"/>
      <c r="BD360" s="195"/>
      <c r="BE360" s="195"/>
      <c r="BF360" s="195"/>
      <c r="BG360" s="195"/>
      <c r="BH360" s="195"/>
      <c r="BI360" s="195"/>
      <c r="BJ360" s="195"/>
      <c r="BK360" s="195"/>
      <c r="BL360" s="195"/>
      <c r="BM360" s="195"/>
      <c r="BN360" s="70">
        <f t="shared" ref="BN360:BN364" si="1688">IF(O360-BK360&gt;0,O360-BK360,0)</f>
        <v>0</v>
      </c>
      <c r="BO360" s="65">
        <f t="shared" ref="BO360:BO364" si="1689">IF(Q360-BM360&gt;0,Q360-BM360,0)</f>
        <v>0</v>
      </c>
      <c r="BP360" s="70">
        <f t="shared" ref="BP360:BP364" si="1690">IF(BN360+BO360&gt;0,BN360+BO360,0)</f>
        <v>0</v>
      </c>
      <c r="BQ360" s="70">
        <f t="shared" ref="BQ360:BQ364" si="1691">IF(U360=0,0,U360)</f>
        <v>0</v>
      </c>
      <c r="BR360" s="70">
        <f t="shared" ref="BR360:BR364" si="1692">IF(W360=0,0,W360)</f>
        <v>0</v>
      </c>
      <c r="BS360" s="70">
        <f t="shared" ref="BS360:BS364" si="1693">IF(BQ360+BR360&gt;0,BQ360+BR360,0)</f>
        <v>0</v>
      </c>
      <c r="BT360" s="70">
        <f t="shared" ref="BT360:BT364" si="1694">IF(V360&gt;0,V360,0)</f>
        <v>0</v>
      </c>
      <c r="BU360" s="70">
        <f t="shared" ref="BU360:BU364" si="1695">IF(BP360=0,0,BP360)</f>
        <v>0</v>
      </c>
      <c r="BV360" s="70">
        <f t="shared" ref="BV360:BV364" si="1696">IF(BS360=0,0,BS360)</f>
        <v>0</v>
      </c>
      <c r="BW360" s="70">
        <f t="shared" ref="BW360:BW364" si="1697">IF(BP360+BT360&gt;0,BP360+BT360,0)</f>
        <v>0</v>
      </c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>
      <c r="A361" s="72"/>
      <c r="B361" s="73"/>
      <c r="C361" s="57" t="s">
        <v>261</v>
      </c>
      <c r="D361" s="112" t="s">
        <v>689</v>
      </c>
      <c r="E361" s="59">
        <v>100000</v>
      </c>
      <c r="F361" s="60"/>
      <c r="G361" s="60">
        <f t="shared" si="1644"/>
        <v>100000</v>
      </c>
      <c r="H361" s="60"/>
      <c r="I361" s="61">
        <f t="shared" si="578"/>
        <v>0</v>
      </c>
      <c r="J361" s="61">
        <f t="shared" si="579"/>
        <v>0</v>
      </c>
      <c r="K361" s="193"/>
      <c r="L361" s="196"/>
      <c r="M361" s="195"/>
      <c r="N361" s="194"/>
      <c r="O361" s="66">
        <f t="shared" ref="O361:Q361" si="1698">AA361+AD361+AG361+AJ361+AM361+AP361+AS361+AV361+AY361+BB361+BE361+BH361</f>
        <v>0</v>
      </c>
      <c r="P361" s="66">
        <f t="shared" si="1698"/>
        <v>0</v>
      </c>
      <c r="Q361" s="66">
        <f t="shared" si="1698"/>
        <v>0</v>
      </c>
      <c r="R361" s="67">
        <f t="shared" ref="R361:T361" si="1699">IF(BK361=0,SUM(AA361+AD361+AG361+AJ361+AM361+AP361+AS361+AV361+AY361+BB361+BE361+BH361),BK361)</f>
        <v>0</v>
      </c>
      <c r="S361" s="67">
        <f t="shared" si="1699"/>
        <v>0</v>
      </c>
      <c r="T361" s="67">
        <f t="shared" si="1699"/>
        <v>0</v>
      </c>
      <c r="U361" s="66">
        <f t="shared" si="1647"/>
        <v>0</v>
      </c>
      <c r="V361" s="66">
        <f t="shared" si="1648"/>
        <v>0</v>
      </c>
      <c r="W361" s="66">
        <f t="shared" si="1649"/>
        <v>0</v>
      </c>
      <c r="X361" s="69">
        <f t="shared" ref="X361:Y361" si="1700">IF(O361&gt;0,O361/K361,0)</f>
        <v>0</v>
      </c>
      <c r="Y361" s="69">
        <f t="shared" si="1700"/>
        <v>0</v>
      </c>
      <c r="Z361" s="69">
        <f t="shared" si="1378"/>
        <v>0</v>
      </c>
      <c r="AA361" s="195"/>
      <c r="AB361" s="195"/>
      <c r="AC361" s="195"/>
      <c r="AD361" s="195"/>
      <c r="AE361" s="171"/>
      <c r="AF361" s="171"/>
      <c r="AG361" s="171"/>
      <c r="AH361" s="171"/>
      <c r="AI361" s="195"/>
      <c r="AJ361" s="195"/>
      <c r="AK361" s="195"/>
      <c r="AL361" s="195"/>
      <c r="AM361" s="195"/>
      <c r="AN361" s="195"/>
      <c r="AO361" s="195"/>
      <c r="AP361" s="195"/>
      <c r="AQ361" s="195"/>
      <c r="AR361" s="195"/>
      <c r="AS361" s="195"/>
      <c r="AT361" s="195"/>
      <c r="AU361" s="195"/>
      <c r="AV361" s="195"/>
      <c r="AW361" s="195"/>
      <c r="AX361" s="195"/>
      <c r="AY361" s="195"/>
      <c r="AZ361" s="195"/>
      <c r="BA361" s="195"/>
      <c r="BB361" s="195"/>
      <c r="BC361" s="195"/>
      <c r="BD361" s="195"/>
      <c r="BE361" s="195"/>
      <c r="BF361" s="195"/>
      <c r="BG361" s="195"/>
      <c r="BH361" s="195"/>
      <c r="BI361" s="195"/>
      <c r="BJ361" s="195"/>
      <c r="BK361" s="195"/>
      <c r="BL361" s="195"/>
      <c r="BM361" s="195"/>
      <c r="BN361" s="70">
        <f t="shared" si="1688"/>
        <v>0</v>
      </c>
      <c r="BO361" s="65">
        <f t="shared" si="1689"/>
        <v>0</v>
      </c>
      <c r="BP361" s="70">
        <f t="shared" si="1690"/>
        <v>0</v>
      </c>
      <c r="BQ361" s="70">
        <f t="shared" si="1691"/>
        <v>0</v>
      </c>
      <c r="BR361" s="70">
        <f t="shared" si="1692"/>
        <v>0</v>
      </c>
      <c r="BS361" s="70">
        <f t="shared" si="1693"/>
        <v>0</v>
      </c>
      <c r="BT361" s="70">
        <f t="shared" si="1694"/>
        <v>0</v>
      </c>
      <c r="BU361" s="70">
        <f t="shared" si="1695"/>
        <v>0</v>
      </c>
      <c r="BV361" s="70">
        <f t="shared" si="1696"/>
        <v>0</v>
      </c>
      <c r="BW361" s="70">
        <f t="shared" si="1697"/>
        <v>0</v>
      </c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>
      <c r="A362" s="72"/>
      <c r="B362" s="73"/>
      <c r="C362" s="57" t="s">
        <v>522</v>
      </c>
      <c r="D362" s="116" t="s">
        <v>690</v>
      </c>
      <c r="E362" s="117">
        <v>10000</v>
      </c>
      <c r="F362" s="118"/>
      <c r="G362" s="60">
        <f t="shared" si="1644"/>
        <v>10000</v>
      </c>
      <c r="H362" s="60"/>
      <c r="I362" s="61">
        <f t="shared" si="578"/>
        <v>0</v>
      </c>
      <c r="J362" s="61">
        <f t="shared" si="579"/>
        <v>0</v>
      </c>
      <c r="K362" s="193"/>
      <c r="L362" s="196"/>
      <c r="M362" s="195"/>
      <c r="N362" s="194"/>
      <c r="O362" s="66">
        <f t="shared" ref="O362:Q362" si="1701">AA362+AD362+AG362+AJ362+AM362+AP362+AS362+AV362+AY362+BB362+BE362+BH362</f>
        <v>0</v>
      </c>
      <c r="P362" s="66">
        <f t="shared" si="1701"/>
        <v>0</v>
      </c>
      <c r="Q362" s="66">
        <f t="shared" si="1701"/>
        <v>0</v>
      </c>
      <c r="R362" s="67">
        <f t="shared" ref="R362:T362" si="1702">IF(BK362=0,SUM(AA362+AD362+AG362+AJ362+AM362+AP362+AS362+AV362+AY362+BB362+BE362+BH362),BK362)</f>
        <v>0</v>
      </c>
      <c r="S362" s="67">
        <f t="shared" si="1702"/>
        <v>0</v>
      </c>
      <c r="T362" s="67">
        <f t="shared" si="1702"/>
        <v>0</v>
      </c>
      <c r="U362" s="66">
        <f t="shared" si="1647"/>
        <v>0</v>
      </c>
      <c r="V362" s="66">
        <f t="shared" si="1648"/>
        <v>0</v>
      </c>
      <c r="W362" s="66">
        <f t="shared" si="1649"/>
        <v>0</v>
      </c>
      <c r="X362" s="69">
        <f t="shared" ref="X362:Y362" si="1703">IF(O362&gt;0,O362/K362,0)</f>
        <v>0</v>
      </c>
      <c r="Y362" s="69">
        <f t="shared" si="1703"/>
        <v>0</v>
      </c>
      <c r="Z362" s="69">
        <f t="shared" si="1378"/>
        <v>0</v>
      </c>
      <c r="AA362" s="195"/>
      <c r="AB362" s="195"/>
      <c r="AC362" s="195"/>
      <c r="AD362" s="195"/>
      <c r="AE362" s="171"/>
      <c r="AF362" s="171"/>
      <c r="AG362" s="171"/>
      <c r="AH362" s="171"/>
      <c r="AI362" s="195"/>
      <c r="AJ362" s="195"/>
      <c r="AK362" s="195"/>
      <c r="AL362" s="195"/>
      <c r="AM362" s="195"/>
      <c r="AN362" s="195"/>
      <c r="AO362" s="195"/>
      <c r="AP362" s="195"/>
      <c r="AQ362" s="195"/>
      <c r="AR362" s="195"/>
      <c r="AS362" s="195"/>
      <c r="AT362" s="195"/>
      <c r="AU362" s="195"/>
      <c r="AV362" s="195"/>
      <c r="AW362" s="195"/>
      <c r="AX362" s="195"/>
      <c r="AY362" s="195"/>
      <c r="AZ362" s="195"/>
      <c r="BA362" s="195"/>
      <c r="BB362" s="195"/>
      <c r="BC362" s="195"/>
      <c r="BD362" s="195"/>
      <c r="BE362" s="195"/>
      <c r="BF362" s="195"/>
      <c r="BG362" s="195"/>
      <c r="BH362" s="195"/>
      <c r="BI362" s="195"/>
      <c r="BJ362" s="195"/>
      <c r="BK362" s="195"/>
      <c r="BL362" s="195"/>
      <c r="BM362" s="195"/>
      <c r="BN362" s="70">
        <f t="shared" si="1688"/>
        <v>0</v>
      </c>
      <c r="BO362" s="65">
        <f t="shared" si="1689"/>
        <v>0</v>
      </c>
      <c r="BP362" s="70">
        <f t="shared" si="1690"/>
        <v>0</v>
      </c>
      <c r="BQ362" s="70">
        <f t="shared" si="1691"/>
        <v>0</v>
      </c>
      <c r="BR362" s="70">
        <f t="shared" si="1692"/>
        <v>0</v>
      </c>
      <c r="BS362" s="70">
        <f t="shared" si="1693"/>
        <v>0</v>
      </c>
      <c r="BT362" s="70">
        <f t="shared" si="1694"/>
        <v>0</v>
      </c>
      <c r="BU362" s="70">
        <f t="shared" si="1695"/>
        <v>0</v>
      </c>
      <c r="BV362" s="70">
        <f t="shared" si="1696"/>
        <v>0</v>
      </c>
      <c r="BW362" s="70">
        <f t="shared" si="1697"/>
        <v>0</v>
      </c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>
      <c r="A363" s="72"/>
      <c r="B363" s="73"/>
      <c r="C363" s="57" t="s">
        <v>691</v>
      </c>
      <c r="D363" s="116" t="s">
        <v>692</v>
      </c>
      <c r="E363" s="117">
        <v>10000</v>
      </c>
      <c r="F363" s="118"/>
      <c r="G363" s="60">
        <f t="shared" si="1644"/>
        <v>10000</v>
      </c>
      <c r="H363" s="60"/>
      <c r="I363" s="61">
        <f t="shared" si="578"/>
        <v>0</v>
      </c>
      <c r="J363" s="61">
        <f t="shared" si="579"/>
        <v>0</v>
      </c>
      <c r="K363" s="193"/>
      <c r="L363" s="196"/>
      <c r="M363" s="195"/>
      <c r="N363" s="194"/>
      <c r="O363" s="66">
        <f t="shared" ref="O363:Q363" si="1704">AA363+AD363+AG363+AJ363+AM363+AP363+AS363+AV363+AY363+BB363+BE363+BH363</f>
        <v>0</v>
      </c>
      <c r="P363" s="66">
        <f t="shared" si="1704"/>
        <v>0</v>
      </c>
      <c r="Q363" s="66">
        <f t="shared" si="1704"/>
        <v>0</v>
      </c>
      <c r="R363" s="67">
        <f t="shared" ref="R363:T363" si="1705">IF(BK363=0,SUM(AA363+AD363+AG363+AJ363+AM363+AP363+AS363+AV363+AY363+BB363+BE363+BH363),BK363)</f>
        <v>0</v>
      </c>
      <c r="S363" s="67">
        <f t="shared" si="1705"/>
        <v>0</v>
      </c>
      <c r="T363" s="67">
        <f t="shared" si="1705"/>
        <v>0</v>
      </c>
      <c r="U363" s="66">
        <f t="shared" si="1647"/>
        <v>0</v>
      </c>
      <c r="V363" s="66">
        <f t="shared" si="1648"/>
        <v>0</v>
      </c>
      <c r="W363" s="66">
        <f t="shared" si="1649"/>
        <v>0</v>
      </c>
      <c r="X363" s="69">
        <f t="shared" ref="X363:Y363" si="1706">IF(O363&gt;0,O363/K363,0)</f>
        <v>0</v>
      </c>
      <c r="Y363" s="69">
        <f t="shared" si="1706"/>
        <v>0</v>
      </c>
      <c r="Z363" s="69">
        <f t="shared" si="1378"/>
        <v>0</v>
      </c>
      <c r="AA363" s="195"/>
      <c r="AB363" s="195"/>
      <c r="AC363" s="195"/>
      <c r="AD363" s="195"/>
      <c r="AE363" s="171"/>
      <c r="AF363" s="171"/>
      <c r="AG363" s="171"/>
      <c r="AH363" s="171"/>
      <c r="AI363" s="195"/>
      <c r="AJ363" s="195"/>
      <c r="AK363" s="195"/>
      <c r="AL363" s="195"/>
      <c r="AM363" s="195"/>
      <c r="AN363" s="195"/>
      <c r="AO363" s="195"/>
      <c r="AP363" s="195"/>
      <c r="AQ363" s="195"/>
      <c r="AR363" s="195"/>
      <c r="AS363" s="195"/>
      <c r="AT363" s="195"/>
      <c r="AU363" s="195"/>
      <c r="AV363" s="195"/>
      <c r="AW363" s="195"/>
      <c r="AX363" s="195"/>
      <c r="AY363" s="195"/>
      <c r="AZ363" s="195"/>
      <c r="BA363" s="195"/>
      <c r="BB363" s="195"/>
      <c r="BC363" s="195"/>
      <c r="BD363" s="195"/>
      <c r="BE363" s="195"/>
      <c r="BF363" s="195"/>
      <c r="BG363" s="195"/>
      <c r="BH363" s="195"/>
      <c r="BI363" s="195"/>
      <c r="BJ363" s="195"/>
      <c r="BK363" s="195"/>
      <c r="BL363" s="195"/>
      <c r="BM363" s="195"/>
      <c r="BN363" s="70">
        <f t="shared" si="1688"/>
        <v>0</v>
      </c>
      <c r="BO363" s="65">
        <f t="shared" si="1689"/>
        <v>0</v>
      </c>
      <c r="BP363" s="70">
        <f t="shared" si="1690"/>
        <v>0</v>
      </c>
      <c r="BQ363" s="70">
        <f t="shared" si="1691"/>
        <v>0</v>
      </c>
      <c r="BR363" s="70">
        <f t="shared" si="1692"/>
        <v>0</v>
      </c>
      <c r="BS363" s="70">
        <f t="shared" si="1693"/>
        <v>0</v>
      </c>
      <c r="BT363" s="70">
        <f t="shared" si="1694"/>
        <v>0</v>
      </c>
      <c r="BU363" s="70">
        <f t="shared" si="1695"/>
        <v>0</v>
      </c>
      <c r="BV363" s="70">
        <f t="shared" si="1696"/>
        <v>0</v>
      </c>
      <c r="BW363" s="70">
        <f t="shared" si="1697"/>
        <v>0</v>
      </c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 customHeight="1">
      <c r="A364" s="72"/>
      <c r="B364" s="73"/>
      <c r="C364" s="57" t="s">
        <v>279</v>
      </c>
      <c r="D364" s="58" t="s">
        <v>280</v>
      </c>
      <c r="E364" s="59">
        <v>10000</v>
      </c>
      <c r="F364" s="60"/>
      <c r="G364" s="60">
        <f t="shared" si="1644"/>
        <v>10000</v>
      </c>
      <c r="H364" s="60"/>
      <c r="I364" s="61">
        <f t="shared" si="578"/>
        <v>0</v>
      </c>
      <c r="J364" s="61">
        <f t="shared" si="579"/>
        <v>0</v>
      </c>
      <c r="K364" s="193"/>
      <c r="L364" s="196"/>
      <c r="M364" s="195"/>
      <c r="N364" s="194"/>
      <c r="O364" s="66">
        <f t="shared" ref="O364:Q364" si="1707">AA364+AD364+AG364+AJ364+AM364+AP364+AS364+AV364+AY364+BB364+BE364+BH364</f>
        <v>0</v>
      </c>
      <c r="P364" s="66">
        <f t="shared" si="1707"/>
        <v>0</v>
      </c>
      <c r="Q364" s="66">
        <f t="shared" si="1707"/>
        <v>0</v>
      </c>
      <c r="R364" s="67">
        <f t="shared" ref="R364:T364" si="1708">IF(BK364=0,SUM(AA364+AD364+AG364+AJ364+AM364+AP364+AS364+AV364+AY364+BB364+BE364+BH364),BK364)</f>
        <v>0</v>
      </c>
      <c r="S364" s="67">
        <f t="shared" si="1708"/>
        <v>0</v>
      </c>
      <c r="T364" s="67">
        <f t="shared" si="1708"/>
        <v>0</v>
      </c>
      <c r="U364" s="66">
        <f t="shared" si="1647"/>
        <v>0</v>
      </c>
      <c r="V364" s="66">
        <f t="shared" si="1648"/>
        <v>0</v>
      </c>
      <c r="W364" s="66">
        <f t="shared" si="1649"/>
        <v>0</v>
      </c>
      <c r="X364" s="69">
        <f t="shared" ref="X364:Y364" si="1709">IF(O364&gt;0,O364/K364,0)</f>
        <v>0</v>
      </c>
      <c r="Y364" s="69">
        <f t="shared" si="1709"/>
        <v>0</v>
      </c>
      <c r="Z364" s="69">
        <f t="shared" si="1378"/>
        <v>0</v>
      </c>
      <c r="AA364" s="195"/>
      <c r="AB364" s="195"/>
      <c r="AC364" s="195"/>
      <c r="AD364" s="195"/>
      <c r="AE364" s="171"/>
      <c r="AF364" s="171"/>
      <c r="AG364" s="171"/>
      <c r="AH364" s="171"/>
      <c r="AI364" s="195"/>
      <c r="AJ364" s="195"/>
      <c r="AK364" s="195"/>
      <c r="AL364" s="195"/>
      <c r="AM364" s="195"/>
      <c r="AN364" s="195"/>
      <c r="AO364" s="195"/>
      <c r="AP364" s="195"/>
      <c r="AQ364" s="195"/>
      <c r="AR364" s="195"/>
      <c r="AS364" s="195"/>
      <c r="AT364" s="195"/>
      <c r="AU364" s="195"/>
      <c r="AV364" s="195"/>
      <c r="AW364" s="195"/>
      <c r="AX364" s="195"/>
      <c r="AY364" s="195"/>
      <c r="AZ364" s="195"/>
      <c r="BA364" s="195"/>
      <c r="BB364" s="195"/>
      <c r="BC364" s="195"/>
      <c r="BD364" s="195"/>
      <c r="BE364" s="195"/>
      <c r="BF364" s="195"/>
      <c r="BG364" s="195"/>
      <c r="BH364" s="195"/>
      <c r="BI364" s="195"/>
      <c r="BJ364" s="195"/>
      <c r="BK364" s="195"/>
      <c r="BL364" s="195"/>
      <c r="BM364" s="195"/>
      <c r="BN364" s="70">
        <f t="shared" si="1688"/>
        <v>0</v>
      </c>
      <c r="BO364" s="65">
        <f t="shared" si="1689"/>
        <v>0</v>
      </c>
      <c r="BP364" s="70">
        <f t="shared" si="1690"/>
        <v>0</v>
      </c>
      <c r="BQ364" s="70">
        <f t="shared" si="1691"/>
        <v>0</v>
      </c>
      <c r="BR364" s="70">
        <f t="shared" si="1692"/>
        <v>0</v>
      </c>
      <c r="BS364" s="70">
        <f t="shared" si="1693"/>
        <v>0</v>
      </c>
      <c r="BT364" s="70">
        <f t="shared" si="1694"/>
        <v>0</v>
      </c>
      <c r="BU364" s="70">
        <f t="shared" si="1695"/>
        <v>0</v>
      </c>
      <c r="BV364" s="70">
        <f t="shared" si="1696"/>
        <v>0</v>
      </c>
      <c r="BW364" s="70">
        <f t="shared" si="1697"/>
        <v>0</v>
      </c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>
      <c r="A365" s="235"/>
      <c r="B365" s="236"/>
      <c r="C365" s="192"/>
      <c r="D365" s="237" t="s">
        <v>693</v>
      </c>
      <c r="E365" s="238">
        <f t="shared" ref="E365:H365" si="1710">SUM(E366:E425)</f>
        <v>961100</v>
      </c>
      <c r="F365" s="239">
        <f t="shared" si="1710"/>
        <v>0</v>
      </c>
      <c r="G365" s="239">
        <f t="shared" si="1710"/>
        <v>961100</v>
      </c>
      <c r="H365" s="239">
        <f t="shared" si="1710"/>
        <v>570000</v>
      </c>
      <c r="I365" s="148">
        <f t="shared" si="578"/>
        <v>1.2567787535116011</v>
      </c>
      <c r="J365" s="148">
        <f t="shared" si="579"/>
        <v>0.43218599521381751</v>
      </c>
      <c r="K365" s="239">
        <f t="shared" ref="K365:W365" si="1711">SUM(K366:K425)</f>
        <v>1207890.0599999998</v>
      </c>
      <c r="L365" s="239">
        <f t="shared" si="1711"/>
        <v>184840.27999999997</v>
      </c>
      <c r="M365" s="240">
        <f t="shared" si="1711"/>
        <v>7954.0499999999993</v>
      </c>
      <c r="N365" s="239">
        <f t="shared" si="1711"/>
        <v>0</v>
      </c>
      <c r="O365" s="239">
        <f t="shared" si="1711"/>
        <v>415373.96</v>
      </c>
      <c r="P365" s="239">
        <f t="shared" si="1711"/>
        <v>148261.24</v>
      </c>
      <c r="Q365" s="239">
        <f t="shared" si="1711"/>
        <v>0</v>
      </c>
      <c r="R365" s="239">
        <f t="shared" si="1711"/>
        <v>415373.96</v>
      </c>
      <c r="S365" s="239">
        <f t="shared" si="1711"/>
        <v>148261.24</v>
      </c>
      <c r="T365" s="239">
        <f t="shared" si="1711"/>
        <v>0</v>
      </c>
      <c r="U365" s="239">
        <f t="shared" si="1711"/>
        <v>792516.1</v>
      </c>
      <c r="V365" s="239">
        <f t="shared" si="1711"/>
        <v>28624.989999999998</v>
      </c>
      <c r="W365" s="239">
        <f t="shared" si="1711"/>
        <v>0</v>
      </c>
      <c r="X365" s="150">
        <f t="shared" ref="X365:Y365" si="1712">IF(O365&gt;0,O365/K365,0)</f>
        <v>0.34388391274616509</v>
      </c>
      <c r="Y365" s="150">
        <f t="shared" si="1712"/>
        <v>0.80210460620379942</v>
      </c>
      <c r="Z365" s="150">
        <f t="shared" si="1378"/>
        <v>0</v>
      </c>
      <c r="AA365" s="239">
        <f t="shared" ref="AA365:BW365" si="1713">SUM(AA366:AA425)</f>
        <v>0</v>
      </c>
      <c r="AB365" s="239">
        <f t="shared" si="1713"/>
        <v>96787.5</v>
      </c>
      <c r="AC365" s="239">
        <f t="shared" si="1713"/>
        <v>0</v>
      </c>
      <c r="AD365" s="239">
        <f t="shared" si="1713"/>
        <v>11279.15</v>
      </c>
      <c r="AE365" s="239">
        <f t="shared" si="1713"/>
        <v>10703.24</v>
      </c>
      <c r="AF365" s="239">
        <f t="shared" si="1713"/>
        <v>0</v>
      </c>
      <c r="AG365" s="239">
        <f t="shared" si="1713"/>
        <v>126733.01999999999</v>
      </c>
      <c r="AH365" s="239">
        <f t="shared" si="1713"/>
        <v>39224</v>
      </c>
      <c r="AI365" s="239">
        <f t="shared" si="1713"/>
        <v>0</v>
      </c>
      <c r="AJ365" s="239">
        <f t="shared" si="1713"/>
        <v>55674.000000000007</v>
      </c>
      <c r="AK365" s="239">
        <f t="shared" si="1713"/>
        <v>0</v>
      </c>
      <c r="AL365" s="239">
        <f t="shared" si="1713"/>
        <v>0</v>
      </c>
      <c r="AM365" s="239">
        <f t="shared" si="1713"/>
        <v>99888.81</v>
      </c>
      <c r="AN365" s="239">
        <f t="shared" si="1713"/>
        <v>115</v>
      </c>
      <c r="AO365" s="239">
        <f t="shared" si="1713"/>
        <v>0</v>
      </c>
      <c r="AP365" s="239">
        <f t="shared" si="1713"/>
        <v>121798.98</v>
      </c>
      <c r="AQ365" s="239">
        <f t="shared" si="1713"/>
        <v>1431.5</v>
      </c>
      <c r="AR365" s="239">
        <f t="shared" si="1713"/>
        <v>0</v>
      </c>
      <c r="AS365" s="239">
        <f t="shared" si="1713"/>
        <v>0</v>
      </c>
      <c r="AT365" s="239">
        <f t="shared" si="1713"/>
        <v>0</v>
      </c>
      <c r="AU365" s="239">
        <f t="shared" si="1713"/>
        <v>0</v>
      </c>
      <c r="AV365" s="239">
        <f t="shared" si="1713"/>
        <v>0</v>
      </c>
      <c r="AW365" s="239">
        <f t="shared" si="1713"/>
        <v>0</v>
      </c>
      <c r="AX365" s="239">
        <f t="shared" si="1713"/>
        <v>0</v>
      </c>
      <c r="AY365" s="239">
        <f t="shared" si="1713"/>
        <v>0</v>
      </c>
      <c r="AZ365" s="239">
        <f t="shared" si="1713"/>
        <v>0</v>
      </c>
      <c r="BA365" s="239">
        <f t="shared" si="1713"/>
        <v>0</v>
      </c>
      <c r="BB365" s="239">
        <f t="shared" si="1713"/>
        <v>0</v>
      </c>
      <c r="BC365" s="239">
        <f t="shared" si="1713"/>
        <v>0</v>
      </c>
      <c r="BD365" s="239">
        <f t="shared" si="1713"/>
        <v>0</v>
      </c>
      <c r="BE365" s="239">
        <f t="shared" si="1713"/>
        <v>0</v>
      </c>
      <c r="BF365" s="239">
        <f t="shared" si="1713"/>
        <v>0</v>
      </c>
      <c r="BG365" s="239">
        <f t="shared" si="1713"/>
        <v>0</v>
      </c>
      <c r="BH365" s="239">
        <f t="shared" si="1713"/>
        <v>0</v>
      </c>
      <c r="BI365" s="239">
        <f t="shared" si="1713"/>
        <v>0</v>
      </c>
      <c r="BJ365" s="239">
        <f t="shared" si="1713"/>
        <v>0</v>
      </c>
      <c r="BK365" s="239">
        <f t="shared" si="1713"/>
        <v>0</v>
      </c>
      <c r="BL365" s="239">
        <f t="shared" si="1713"/>
        <v>0</v>
      </c>
      <c r="BM365" s="239">
        <f t="shared" si="1713"/>
        <v>0</v>
      </c>
      <c r="BN365" s="239">
        <f t="shared" si="1713"/>
        <v>415373.96</v>
      </c>
      <c r="BO365" s="239">
        <f t="shared" si="1713"/>
        <v>0</v>
      </c>
      <c r="BP365" s="239">
        <f t="shared" si="1713"/>
        <v>415373.96</v>
      </c>
      <c r="BQ365" s="239">
        <f t="shared" si="1713"/>
        <v>792516.1</v>
      </c>
      <c r="BR365" s="239">
        <f t="shared" si="1713"/>
        <v>0</v>
      </c>
      <c r="BS365" s="239">
        <f t="shared" si="1713"/>
        <v>792516.1</v>
      </c>
      <c r="BT365" s="239">
        <f t="shared" si="1713"/>
        <v>28624.989999999998</v>
      </c>
      <c r="BU365" s="239">
        <f t="shared" si="1713"/>
        <v>415373.96</v>
      </c>
      <c r="BV365" s="239">
        <f t="shared" si="1713"/>
        <v>792516.1</v>
      </c>
      <c r="BW365" s="239">
        <f t="shared" si="1713"/>
        <v>443998.95</v>
      </c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>
      <c r="A366" s="72"/>
      <c r="B366" s="73"/>
      <c r="C366" s="57" t="s">
        <v>117</v>
      </c>
      <c r="D366" s="58" t="s">
        <v>118</v>
      </c>
      <c r="E366" s="59">
        <v>4000</v>
      </c>
      <c r="F366" s="60"/>
      <c r="G366" s="60">
        <f t="shared" ref="G366:G425" si="1714">E366-F366</f>
        <v>4000</v>
      </c>
      <c r="H366" s="60"/>
      <c r="I366" s="61">
        <f t="shared" si="578"/>
        <v>0</v>
      </c>
      <c r="J366" s="61">
        <f t="shared" si="579"/>
        <v>0</v>
      </c>
      <c r="K366" s="193"/>
      <c r="L366" s="196"/>
      <c r="M366" s="195"/>
      <c r="N366" s="194"/>
      <c r="O366" s="66">
        <f t="shared" ref="O366:Q366" si="1715">AA366+AD366+AG366+AJ366+AM366+AP366+AS366+AV366+AY366+BB366+BE366+BH366</f>
        <v>0</v>
      </c>
      <c r="P366" s="66">
        <f t="shared" si="1715"/>
        <v>0</v>
      </c>
      <c r="Q366" s="66">
        <f t="shared" si="1715"/>
        <v>0</v>
      </c>
      <c r="R366" s="67">
        <f t="shared" ref="R366:T366" si="1716">IF(BK366=0,SUM(AA366+AD366+AG366+AJ366+AM366+AP366+AS366+AV366+AY366+BB366+BE366+BH366),BK366)</f>
        <v>0</v>
      </c>
      <c r="S366" s="67">
        <f t="shared" si="1716"/>
        <v>0</v>
      </c>
      <c r="T366" s="67">
        <f t="shared" si="1716"/>
        <v>0</v>
      </c>
      <c r="U366" s="66">
        <f t="shared" ref="U366:U425" si="1717">K366-O366</f>
        <v>0</v>
      </c>
      <c r="V366" s="66">
        <f t="shared" ref="V366:V425" si="1718">L366-P366-M366</f>
        <v>0</v>
      </c>
      <c r="W366" s="66">
        <f t="shared" ref="W366:W425" si="1719">N366-Q366</f>
        <v>0</v>
      </c>
      <c r="X366" s="69">
        <f t="shared" ref="X366:Y366" si="1720">IF(O366&gt;0,O366/K366,0)</f>
        <v>0</v>
      </c>
      <c r="Y366" s="69">
        <f t="shared" si="1720"/>
        <v>0</v>
      </c>
      <c r="Z366" s="69">
        <f t="shared" si="1378"/>
        <v>0</v>
      </c>
      <c r="AA366" s="195"/>
      <c r="AB366" s="195"/>
      <c r="AC366" s="195"/>
      <c r="AD366" s="195"/>
      <c r="AE366" s="171"/>
      <c r="AF366" s="171"/>
      <c r="AG366" s="171"/>
      <c r="AH366" s="171"/>
      <c r="AI366" s="195"/>
      <c r="AJ366" s="195"/>
      <c r="AK366" s="195"/>
      <c r="AL366" s="195"/>
      <c r="AM366" s="195"/>
      <c r="AN366" s="195"/>
      <c r="AO366" s="195"/>
      <c r="AP366" s="195"/>
      <c r="AQ366" s="195"/>
      <c r="AR366" s="195"/>
      <c r="AS366" s="195"/>
      <c r="AT366" s="195"/>
      <c r="AU366" s="195"/>
      <c r="AV366" s="195"/>
      <c r="AW366" s="195"/>
      <c r="AX366" s="195"/>
      <c r="AY366" s="195"/>
      <c r="AZ366" s="195"/>
      <c r="BA366" s="195"/>
      <c r="BB366" s="195"/>
      <c r="BC366" s="195"/>
      <c r="BD366" s="195"/>
      <c r="BE366" s="195"/>
      <c r="BF366" s="195"/>
      <c r="BG366" s="195"/>
      <c r="BH366" s="195"/>
      <c r="BI366" s="195"/>
      <c r="BJ366" s="195"/>
      <c r="BK366" s="195"/>
      <c r="BL366" s="195"/>
      <c r="BM366" s="195"/>
      <c r="BN366" s="70">
        <f t="shared" ref="BN366:BN379" si="1721">IF(O366-BK366&gt;0,O366-BK366,0)</f>
        <v>0</v>
      </c>
      <c r="BO366" s="65">
        <f t="shared" ref="BO366:BO379" si="1722">IF(Q366-BM366&gt;0,Q366-BM366,0)</f>
        <v>0</v>
      </c>
      <c r="BP366" s="70">
        <f t="shared" ref="BP366:BP379" si="1723">IF(BN366+BO366&gt;0,BN366+BO366,0)</f>
        <v>0</v>
      </c>
      <c r="BQ366" s="70">
        <f t="shared" ref="BQ366:BQ379" si="1724">IF(U366=0,0,U366)</f>
        <v>0</v>
      </c>
      <c r="BR366" s="70">
        <f t="shared" ref="BR366:BR379" si="1725">IF(W366=0,0,W366)</f>
        <v>0</v>
      </c>
      <c r="BS366" s="70">
        <f t="shared" ref="BS366:BS379" si="1726">IF(BQ366+BR366&gt;0,BQ366+BR366,0)</f>
        <v>0</v>
      </c>
      <c r="BT366" s="70">
        <f t="shared" ref="BT366:BT379" si="1727">IF(V366&gt;0,V366,0)</f>
        <v>0</v>
      </c>
      <c r="BU366" s="70">
        <f t="shared" ref="BU366:BU379" si="1728">IF(BP366=0,0,BP366)</f>
        <v>0</v>
      </c>
      <c r="BV366" s="70">
        <f t="shared" ref="BV366:BV379" si="1729">IF(BS366=0,0,BS366)</f>
        <v>0</v>
      </c>
      <c r="BW366" s="70">
        <f t="shared" ref="BW366:BW379" si="1730">IF(BP366+BT366&gt;0,BP366+BT366,0)</f>
        <v>0</v>
      </c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>
      <c r="A367" s="55" t="s">
        <v>694</v>
      </c>
      <c r="B367" s="73"/>
      <c r="C367" s="57" t="s">
        <v>650</v>
      </c>
      <c r="D367" s="101" t="s">
        <v>651</v>
      </c>
      <c r="E367" s="134"/>
      <c r="F367" s="135"/>
      <c r="G367" s="60">
        <f t="shared" si="1714"/>
        <v>0</v>
      </c>
      <c r="H367" s="60"/>
      <c r="I367" s="61">
        <f t="shared" si="578"/>
        <v>0</v>
      </c>
      <c r="J367" s="61">
        <f t="shared" si="579"/>
        <v>0</v>
      </c>
      <c r="K367" s="260">
        <v>14000</v>
      </c>
      <c r="L367" s="193"/>
      <c r="M367" s="195"/>
      <c r="N367" s="195"/>
      <c r="O367" s="66">
        <f t="shared" ref="O367:Q367" si="1731">AA367+AD367+AG367+AJ367+AM367+AP367+AS367+AV367+AY367+BB367+BE367+BH367</f>
        <v>1960</v>
      </c>
      <c r="P367" s="66">
        <f t="shared" si="1731"/>
        <v>0</v>
      </c>
      <c r="Q367" s="66">
        <f t="shared" si="1731"/>
        <v>0</v>
      </c>
      <c r="R367" s="67">
        <f t="shared" ref="R367:T367" si="1732">IF(BK367=0,SUM(AA367+AD367+AG367+AJ367+AM367+AP367+AS367+AV367+AY367+BB367+BE367+BH367),BK367)</f>
        <v>1960</v>
      </c>
      <c r="S367" s="67">
        <f t="shared" si="1732"/>
        <v>0</v>
      </c>
      <c r="T367" s="67">
        <f t="shared" si="1732"/>
        <v>0</v>
      </c>
      <c r="U367" s="66">
        <f t="shared" si="1717"/>
        <v>12040</v>
      </c>
      <c r="V367" s="66">
        <f t="shared" si="1718"/>
        <v>0</v>
      </c>
      <c r="W367" s="66">
        <f t="shared" si="1719"/>
        <v>0</v>
      </c>
      <c r="X367" s="69">
        <f t="shared" ref="X367:Y367" si="1733">IF(O367&gt;0,O367/K367,0)</f>
        <v>0.14000000000000001</v>
      </c>
      <c r="Y367" s="69">
        <f t="shared" si="1733"/>
        <v>0</v>
      </c>
      <c r="Z367" s="69">
        <f t="shared" si="1378"/>
        <v>0</v>
      </c>
      <c r="AA367" s="195"/>
      <c r="AB367" s="195"/>
      <c r="AC367" s="195"/>
      <c r="AD367" s="197"/>
      <c r="AE367" s="171"/>
      <c r="AF367" s="171"/>
      <c r="AG367" s="173"/>
      <c r="AH367" s="171"/>
      <c r="AI367" s="195"/>
      <c r="AJ367" s="195"/>
      <c r="AK367" s="195"/>
      <c r="AL367" s="195"/>
      <c r="AM367" s="195"/>
      <c r="AN367" s="195"/>
      <c r="AO367" s="195"/>
      <c r="AP367" s="195">
        <f>590+980+390</f>
        <v>1960</v>
      </c>
      <c r="AQ367" s="195"/>
      <c r="AR367" s="195"/>
      <c r="AS367" s="195"/>
      <c r="AT367" s="195"/>
      <c r="AU367" s="195"/>
      <c r="AV367" s="195"/>
      <c r="AW367" s="195"/>
      <c r="AX367" s="195"/>
      <c r="AY367" s="195"/>
      <c r="AZ367" s="195"/>
      <c r="BA367" s="195"/>
      <c r="BB367" s="195"/>
      <c r="BC367" s="195"/>
      <c r="BD367" s="195"/>
      <c r="BE367" s="195"/>
      <c r="BF367" s="195"/>
      <c r="BG367" s="195"/>
      <c r="BH367" s="195"/>
      <c r="BI367" s="195"/>
      <c r="BJ367" s="195"/>
      <c r="BK367" s="195"/>
      <c r="BL367" s="195"/>
      <c r="BM367" s="195"/>
      <c r="BN367" s="70">
        <f t="shared" si="1721"/>
        <v>1960</v>
      </c>
      <c r="BO367" s="65">
        <f t="shared" si="1722"/>
        <v>0</v>
      </c>
      <c r="BP367" s="70">
        <f t="shared" si="1723"/>
        <v>1960</v>
      </c>
      <c r="BQ367" s="70">
        <f t="shared" si="1724"/>
        <v>12040</v>
      </c>
      <c r="BR367" s="70">
        <f t="shared" si="1725"/>
        <v>0</v>
      </c>
      <c r="BS367" s="70">
        <f t="shared" si="1726"/>
        <v>12040</v>
      </c>
      <c r="BT367" s="70">
        <f t="shared" si="1727"/>
        <v>0</v>
      </c>
      <c r="BU367" s="70">
        <f t="shared" si="1728"/>
        <v>1960</v>
      </c>
      <c r="BV367" s="70">
        <f t="shared" si="1729"/>
        <v>12040</v>
      </c>
      <c r="BW367" s="70">
        <f t="shared" si="1730"/>
        <v>1960</v>
      </c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>
      <c r="A368" s="55" t="s">
        <v>695</v>
      </c>
      <c r="B368" s="73"/>
      <c r="C368" s="57" t="s">
        <v>126</v>
      </c>
      <c r="D368" s="93" t="s">
        <v>696</v>
      </c>
      <c r="E368" s="117"/>
      <c r="F368" s="118"/>
      <c r="G368" s="60">
        <f t="shared" si="1714"/>
        <v>0</v>
      </c>
      <c r="H368" s="60"/>
      <c r="I368" s="61">
        <f t="shared" si="578"/>
        <v>0</v>
      </c>
      <c r="J368" s="61">
        <f t="shared" si="579"/>
        <v>0</v>
      </c>
      <c r="K368" s="260">
        <f>3000+3000</f>
        <v>6000</v>
      </c>
      <c r="L368" s="193"/>
      <c r="M368" s="195"/>
      <c r="N368" s="195"/>
      <c r="O368" s="66">
        <f t="shared" ref="O368:Q368" si="1734">AA368+AD368+AG368+AJ368+AM368+AP368+AS368+AV368+AY368+BB368+BE368+BH368</f>
        <v>3908.59</v>
      </c>
      <c r="P368" s="66">
        <f t="shared" si="1734"/>
        <v>0</v>
      </c>
      <c r="Q368" s="66">
        <f t="shared" si="1734"/>
        <v>0</v>
      </c>
      <c r="R368" s="67">
        <f t="shared" ref="R368:T368" si="1735">IF(BK368=0,SUM(AA368+AD368+AG368+AJ368+AM368+AP368+AS368+AV368+AY368+BB368+BE368+BH368),BK368)</f>
        <v>3908.59</v>
      </c>
      <c r="S368" s="67">
        <f t="shared" si="1735"/>
        <v>0</v>
      </c>
      <c r="T368" s="67">
        <f t="shared" si="1735"/>
        <v>0</v>
      </c>
      <c r="U368" s="66">
        <f t="shared" si="1717"/>
        <v>2091.41</v>
      </c>
      <c r="V368" s="66">
        <f t="shared" si="1718"/>
        <v>0</v>
      </c>
      <c r="W368" s="66">
        <f t="shared" si="1719"/>
        <v>0</v>
      </c>
      <c r="X368" s="69">
        <f t="shared" ref="X368:Y368" si="1736">IF(O368&gt;0,O368/K368,0)</f>
        <v>0.65143166666666674</v>
      </c>
      <c r="Y368" s="69">
        <f t="shared" si="1736"/>
        <v>0</v>
      </c>
      <c r="Z368" s="69">
        <f t="shared" si="1378"/>
        <v>0</v>
      </c>
      <c r="AA368" s="195"/>
      <c r="AB368" s="195"/>
      <c r="AC368" s="195"/>
      <c r="AD368" s="197">
        <v>340</v>
      </c>
      <c r="AE368" s="171"/>
      <c r="AF368" s="171"/>
      <c r="AG368" s="173">
        <v>48.45</v>
      </c>
      <c r="AH368" s="171"/>
      <c r="AI368" s="195"/>
      <c r="AJ368" s="195">
        <f>167.5+880</f>
        <v>1047.5</v>
      </c>
      <c r="AK368" s="195"/>
      <c r="AL368" s="195"/>
      <c r="AM368" s="195">
        <f>805.5+680.7</f>
        <v>1486.2</v>
      </c>
      <c r="AN368" s="195"/>
      <c r="AO368" s="195"/>
      <c r="AP368" s="197">
        <v>986.44</v>
      </c>
      <c r="AQ368" s="195"/>
      <c r="AR368" s="195"/>
      <c r="AS368" s="195"/>
      <c r="AT368" s="195"/>
      <c r="AU368" s="195"/>
      <c r="AV368" s="195"/>
      <c r="AW368" s="195"/>
      <c r="AX368" s="195"/>
      <c r="AY368" s="195"/>
      <c r="AZ368" s="195"/>
      <c r="BA368" s="195"/>
      <c r="BB368" s="195"/>
      <c r="BC368" s="195"/>
      <c r="BD368" s="195"/>
      <c r="BE368" s="195"/>
      <c r="BF368" s="195"/>
      <c r="BG368" s="195"/>
      <c r="BH368" s="195"/>
      <c r="BI368" s="195"/>
      <c r="BJ368" s="195"/>
      <c r="BK368" s="195"/>
      <c r="BL368" s="195"/>
      <c r="BM368" s="195"/>
      <c r="BN368" s="70">
        <f t="shared" si="1721"/>
        <v>3908.59</v>
      </c>
      <c r="BO368" s="65">
        <f t="shared" si="1722"/>
        <v>0</v>
      </c>
      <c r="BP368" s="70">
        <f t="shared" si="1723"/>
        <v>3908.59</v>
      </c>
      <c r="BQ368" s="70">
        <f t="shared" si="1724"/>
        <v>2091.41</v>
      </c>
      <c r="BR368" s="70">
        <f t="shared" si="1725"/>
        <v>0</v>
      </c>
      <c r="BS368" s="70">
        <f t="shared" si="1726"/>
        <v>2091.41</v>
      </c>
      <c r="BT368" s="70">
        <f t="shared" si="1727"/>
        <v>0</v>
      </c>
      <c r="BU368" s="70">
        <f t="shared" si="1728"/>
        <v>3908.59</v>
      </c>
      <c r="BV368" s="70">
        <f t="shared" si="1729"/>
        <v>2091.41</v>
      </c>
      <c r="BW368" s="70">
        <f t="shared" si="1730"/>
        <v>3908.59</v>
      </c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>
      <c r="A369" s="72"/>
      <c r="B369" s="73"/>
      <c r="C369" s="57" t="s">
        <v>128</v>
      </c>
      <c r="D369" s="102" t="s">
        <v>512</v>
      </c>
      <c r="E369" s="117">
        <f>100000+15000</f>
        <v>115000</v>
      </c>
      <c r="F369" s="118"/>
      <c r="G369" s="60">
        <f t="shared" si="1714"/>
        <v>115000</v>
      </c>
      <c r="H369" s="60"/>
      <c r="I369" s="61">
        <f t="shared" si="578"/>
        <v>0</v>
      </c>
      <c r="J369" s="61">
        <f t="shared" si="579"/>
        <v>0</v>
      </c>
      <c r="K369" s="193"/>
      <c r="L369" s="193"/>
      <c r="M369" s="195"/>
      <c r="N369" s="195"/>
      <c r="O369" s="66">
        <f t="shared" ref="O369:Q369" si="1737">AA369+AD369+AG369+AJ369+AM369+AP369+AS369+AV369+AY369+BB369+BE369+BH369</f>
        <v>0</v>
      </c>
      <c r="P369" s="66">
        <f t="shared" si="1737"/>
        <v>0</v>
      </c>
      <c r="Q369" s="66">
        <f t="shared" si="1737"/>
        <v>0</v>
      </c>
      <c r="R369" s="67">
        <f t="shared" ref="R369:T369" si="1738">IF(BK369=0,SUM(AA369+AD369+AG369+AJ369+AM369+AP369+AS369+AV369+AY369+BB369+BE369+BH369),BK369)</f>
        <v>0</v>
      </c>
      <c r="S369" s="67">
        <f t="shared" si="1738"/>
        <v>0</v>
      </c>
      <c r="T369" s="67">
        <f t="shared" si="1738"/>
        <v>0</v>
      </c>
      <c r="U369" s="66">
        <f t="shared" si="1717"/>
        <v>0</v>
      </c>
      <c r="V369" s="66">
        <f t="shared" si="1718"/>
        <v>0</v>
      </c>
      <c r="W369" s="66">
        <f t="shared" si="1719"/>
        <v>0</v>
      </c>
      <c r="X369" s="69">
        <f t="shared" ref="X369:Y369" si="1739">IF(O369&gt;0,O369/K369,0)</f>
        <v>0</v>
      </c>
      <c r="Y369" s="69">
        <f t="shared" si="1739"/>
        <v>0</v>
      </c>
      <c r="Z369" s="69">
        <f t="shared" si="1378"/>
        <v>0</v>
      </c>
      <c r="AA369" s="195"/>
      <c r="AB369" s="195"/>
      <c r="AC369" s="195"/>
      <c r="AD369" s="195"/>
      <c r="AE369" s="171"/>
      <c r="AF369" s="171"/>
      <c r="AG369" s="171"/>
      <c r="AH369" s="171"/>
      <c r="AI369" s="195"/>
      <c r="AJ369" s="195"/>
      <c r="AK369" s="195"/>
      <c r="AL369" s="195"/>
      <c r="AM369" s="195"/>
      <c r="AN369" s="195"/>
      <c r="AO369" s="195"/>
      <c r="AP369" s="195"/>
      <c r="AQ369" s="195"/>
      <c r="AR369" s="195"/>
      <c r="AS369" s="195"/>
      <c r="AT369" s="195"/>
      <c r="AU369" s="195"/>
      <c r="AV369" s="195"/>
      <c r="AW369" s="195"/>
      <c r="AX369" s="195"/>
      <c r="AY369" s="195"/>
      <c r="AZ369" s="195"/>
      <c r="BA369" s="195"/>
      <c r="BB369" s="195"/>
      <c r="BC369" s="195"/>
      <c r="BD369" s="195"/>
      <c r="BE369" s="195"/>
      <c r="BF369" s="195"/>
      <c r="BG369" s="195"/>
      <c r="BH369" s="195"/>
      <c r="BI369" s="195"/>
      <c r="BJ369" s="195"/>
      <c r="BK369" s="195"/>
      <c r="BL369" s="195"/>
      <c r="BM369" s="195"/>
      <c r="BN369" s="70">
        <f t="shared" si="1721"/>
        <v>0</v>
      </c>
      <c r="BO369" s="65">
        <f t="shared" si="1722"/>
        <v>0</v>
      </c>
      <c r="BP369" s="70">
        <f t="shared" si="1723"/>
        <v>0</v>
      </c>
      <c r="BQ369" s="70">
        <f t="shared" si="1724"/>
        <v>0</v>
      </c>
      <c r="BR369" s="70">
        <f t="shared" si="1725"/>
        <v>0</v>
      </c>
      <c r="BS369" s="70">
        <f t="shared" si="1726"/>
        <v>0</v>
      </c>
      <c r="BT369" s="70">
        <f t="shared" si="1727"/>
        <v>0</v>
      </c>
      <c r="BU369" s="70">
        <f t="shared" si="1728"/>
        <v>0</v>
      </c>
      <c r="BV369" s="70">
        <f t="shared" si="1729"/>
        <v>0</v>
      </c>
      <c r="BW369" s="70">
        <f t="shared" si="1730"/>
        <v>0</v>
      </c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>
      <c r="A370" s="109" t="s">
        <v>697</v>
      </c>
      <c r="B370" s="73"/>
      <c r="C370" s="57" t="s">
        <v>130</v>
      </c>
      <c r="D370" s="102" t="s">
        <v>131</v>
      </c>
      <c r="E370" s="117">
        <v>30000</v>
      </c>
      <c r="F370" s="118"/>
      <c r="G370" s="60">
        <f t="shared" si="1714"/>
        <v>30000</v>
      </c>
      <c r="H370" s="60"/>
      <c r="I370" s="61">
        <f t="shared" si="578"/>
        <v>0.16</v>
      </c>
      <c r="J370" s="61">
        <f t="shared" si="579"/>
        <v>2.7733333333333332E-2</v>
      </c>
      <c r="K370" s="260">
        <v>4800</v>
      </c>
      <c r="L370" s="193"/>
      <c r="M370" s="195"/>
      <c r="N370" s="195"/>
      <c r="O370" s="66">
        <f t="shared" ref="O370:Q370" si="1740">AA370+AD370+AG370+AJ370+AM370+AP370+AS370+AV370+AY370+BB370+BE370+BH370</f>
        <v>832</v>
      </c>
      <c r="P370" s="66">
        <f t="shared" si="1740"/>
        <v>0</v>
      </c>
      <c r="Q370" s="66">
        <f t="shared" si="1740"/>
        <v>0</v>
      </c>
      <c r="R370" s="67">
        <f t="shared" ref="R370:T370" si="1741">IF(BK370=0,SUM(AA370+AD370+AG370+AJ370+AM370+AP370+AS370+AV370+AY370+BB370+BE370+BH370),BK370)</f>
        <v>832</v>
      </c>
      <c r="S370" s="67">
        <f t="shared" si="1741"/>
        <v>0</v>
      </c>
      <c r="T370" s="67">
        <f t="shared" si="1741"/>
        <v>0</v>
      </c>
      <c r="U370" s="66">
        <f t="shared" si="1717"/>
        <v>3968</v>
      </c>
      <c r="V370" s="66">
        <f t="shared" si="1718"/>
        <v>0</v>
      </c>
      <c r="W370" s="66">
        <f t="shared" si="1719"/>
        <v>0</v>
      </c>
      <c r="X370" s="69">
        <f t="shared" ref="X370:Y370" si="1742">IF(O370&gt;0,O370/K370,0)</f>
        <v>0.17333333333333334</v>
      </c>
      <c r="Y370" s="69">
        <f t="shared" si="1742"/>
        <v>0</v>
      </c>
      <c r="Z370" s="69">
        <f t="shared" si="1378"/>
        <v>0</v>
      </c>
      <c r="AA370" s="195"/>
      <c r="AB370" s="195"/>
      <c r="AC370" s="195"/>
      <c r="AD370" s="195"/>
      <c r="AE370" s="171"/>
      <c r="AF370" s="171"/>
      <c r="AG370" s="171"/>
      <c r="AH370" s="171"/>
      <c r="AI370" s="195"/>
      <c r="AJ370" s="197">
        <v>384</v>
      </c>
      <c r="AK370" s="195"/>
      <c r="AL370" s="195"/>
      <c r="AM370" s="197">
        <v>448</v>
      </c>
      <c r="AN370" s="195"/>
      <c r="AO370" s="195"/>
      <c r="AP370" s="195"/>
      <c r="AQ370" s="195"/>
      <c r="AR370" s="195"/>
      <c r="AS370" s="195"/>
      <c r="AT370" s="195"/>
      <c r="AU370" s="195"/>
      <c r="AV370" s="195"/>
      <c r="AW370" s="195"/>
      <c r="AX370" s="195"/>
      <c r="AY370" s="195"/>
      <c r="AZ370" s="195"/>
      <c r="BA370" s="195"/>
      <c r="BB370" s="195"/>
      <c r="BC370" s="195"/>
      <c r="BD370" s="195"/>
      <c r="BE370" s="195"/>
      <c r="BF370" s="195"/>
      <c r="BG370" s="195"/>
      <c r="BH370" s="195"/>
      <c r="BI370" s="195"/>
      <c r="BJ370" s="195"/>
      <c r="BK370" s="195"/>
      <c r="BL370" s="195"/>
      <c r="BM370" s="195"/>
      <c r="BN370" s="70">
        <f t="shared" si="1721"/>
        <v>832</v>
      </c>
      <c r="BO370" s="65">
        <f t="shared" si="1722"/>
        <v>0</v>
      </c>
      <c r="BP370" s="70">
        <f t="shared" si="1723"/>
        <v>832</v>
      </c>
      <c r="BQ370" s="70">
        <f t="shared" si="1724"/>
        <v>3968</v>
      </c>
      <c r="BR370" s="70">
        <f t="shared" si="1725"/>
        <v>0</v>
      </c>
      <c r="BS370" s="70">
        <f t="shared" si="1726"/>
        <v>3968</v>
      </c>
      <c r="BT370" s="70">
        <f t="shared" si="1727"/>
        <v>0</v>
      </c>
      <c r="BU370" s="70">
        <f t="shared" si="1728"/>
        <v>832</v>
      </c>
      <c r="BV370" s="70">
        <f t="shared" si="1729"/>
        <v>3968</v>
      </c>
      <c r="BW370" s="70">
        <f t="shared" si="1730"/>
        <v>832</v>
      </c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>
      <c r="A371" s="55" t="s">
        <v>698</v>
      </c>
      <c r="B371" s="73"/>
      <c r="C371" s="57" t="s">
        <v>699</v>
      </c>
      <c r="D371" s="106" t="s">
        <v>700</v>
      </c>
      <c r="E371" s="117">
        <v>100000</v>
      </c>
      <c r="F371" s="118">
        <v>0</v>
      </c>
      <c r="G371" s="60">
        <f t="shared" si="1714"/>
        <v>100000</v>
      </c>
      <c r="H371" s="60"/>
      <c r="I371" s="61">
        <f t="shared" si="578"/>
        <v>9.9747999999999989E-2</v>
      </c>
      <c r="J371" s="61">
        <f t="shared" si="579"/>
        <v>9.9747999999999989E-2</v>
      </c>
      <c r="K371" s="260">
        <v>9974.7999999999993</v>
      </c>
      <c r="L371" s="193"/>
      <c r="M371" s="195"/>
      <c r="N371" s="195"/>
      <c r="O371" s="66">
        <f t="shared" ref="O371:Q371" si="1743">AA371+AD371+AG371+AJ371+AM371+AP371+AS371+AV371+AY371+BB371+BE371+BH371</f>
        <v>9974.7999999999993</v>
      </c>
      <c r="P371" s="66">
        <f t="shared" si="1743"/>
        <v>0</v>
      </c>
      <c r="Q371" s="66">
        <f t="shared" si="1743"/>
        <v>0</v>
      </c>
      <c r="R371" s="67">
        <f t="shared" ref="R371:T371" si="1744">IF(BK371=0,SUM(AA371+AD371+AG371+AJ371+AM371+AP371+AS371+AV371+AY371+BB371+BE371+BH371),BK371)</f>
        <v>9974.7999999999993</v>
      </c>
      <c r="S371" s="67">
        <f t="shared" si="1744"/>
        <v>0</v>
      </c>
      <c r="T371" s="67">
        <f t="shared" si="1744"/>
        <v>0</v>
      </c>
      <c r="U371" s="66">
        <f t="shared" si="1717"/>
        <v>0</v>
      </c>
      <c r="V371" s="66">
        <f t="shared" si="1718"/>
        <v>0</v>
      </c>
      <c r="W371" s="66">
        <f t="shared" si="1719"/>
        <v>0</v>
      </c>
      <c r="X371" s="69">
        <f t="shared" ref="X371:Y371" si="1745">IF(O371&gt;0,O371/K371,0)</f>
        <v>1</v>
      </c>
      <c r="Y371" s="69">
        <f t="shared" si="1745"/>
        <v>0</v>
      </c>
      <c r="Z371" s="69">
        <f t="shared" si="1378"/>
        <v>0</v>
      </c>
      <c r="AA371" s="195"/>
      <c r="AB371" s="195"/>
      <c r="AC371" s="195"/>
      <c r="AD371" s="195"/>
      <c r="AE371" s="171"/>
      <c r="AF371" s="171"/>
      <c r="AG371" s="171"/>
      <c r="AH371" s="171"/>
      <c r="AI371" s="195"/>
      <c r="AJ371" s="195"/>
      <c r="AK371" s="195"/>
      <c r="AL371" s="195"/>
      <c r="AM371" s="197">
        <v>4980</v>
      </c>
      <c r="AN371" s="195"/>
      <c r="AO371" s="195"/>
      <c r="AP371" s="197">
        <v>4994.8</v>
      </c>
      <c r="AQ371" s="195"/>
      <c r="AR371" s="195"/>
      <c r="AS371" s="195"/>
      <c r="AT371" s="195"/>
      <c r="AU371" s="195"/>
      <c r="AV371" s="195"/>
      <c r="AW371" s="195"/>
      <c r="AX371" s="195"/>
      <c r="AY371" s="195"/>
      <c r="AZ371" s="195"/>
      <c r="BA371" s="195"/>
      <c r="BB371" s="195"/>
      <c r="BC371" s="195"/>
      <c r="BD371" s="195"/>
      <c r="BE371" s="195"/>
      <c r="BF371" s="195"/>
      <c r="BG371" s="195"/>
      <c r="BH371" s="195"/>
      <c r="BI371" s="195"/>
      <c r="BJ371" s="195"/>
      <c r="BK371" s="195"/>
      <c r="BL371" s="195"/>
      <c r="BM371" s="195"/>
      <c r="BN371" s="70">
        <f t="shared" si="1721"/>
        <v>9974.7999999999993</v>
      </c>
      <c r="BO371" s="65">
        <f t="shared" si="1722"/>
        <v>0</v>
      </c>
      <c r="BP371" s="70">
        <f t="shared" si="1723"/>
        <v>9974.7999999999993</v>
      </c>
      <c r="BQ371" s="70">
        <f t="shared" si="1724"/>
        <v>0</v>
      </c>
      <c r="BR371" s="70">
        <f t="shared" si="1725"/>
        <v>0</v>
      </c>
      <c r="BS371" s="70">
        <f t="shared" si="1726"/>
        <v>0</v>
      </c>
      <c r="BT371" s="70">
        <f t="shared" si="1727"/>
        <v>0</v>
      </c>
      <c r="BU371" s="70">
        <f t="shared" si="1728"/>
        <v>9974.7999999999993</v>
      </c>
      <c r="BV371" s="70">
        <f t="shared" si="1729"/>
        <v>0</v>
      </c>
      <c r="BW371" s="70">
        <f t="shared" si="1730"/>
        <v>9974.7999999999993</v>
      </c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>
      <c r="A372" s="104" t="s">
        <v>701</v>
      </c>
      <c r="B372" s="105" t="s">
        <v>702</v>
      </c>
      <c r="C372" s="57" t="s">
        <v>699</v>
      </c>
      <c r="D372" s="106" t="s">
        <v>703</v>
      </c>
      <c r="E372" s="117"/>
      <c r="F372" s="118"/>
      <c r="G372" s="60">
        <f t="shared" si="1714"/>
        <v>0</v>
      </c>
      <c r="H372" s="60"/>
      <c r="I372" s="61">
        <f t="shared" si="578"/>
        <v>0</v>
      </c>
      <c r="J372" s="61">
        <f t="shared" si="579"/>
        <v>0</v>
      </c>
      <c r="K372" s="260">
        <f>952-952</f>
        <v>0</v>
      </c>
      <c r="L372" s="193">
        <v>4199.2</v>
      </c>
      <c r="M372" s="195"/>
      <c r="N372" s="195"/>
      <c r="O372" s="66">
        <f t="shared" ref="O372:Q372" si="1746">AA372+AD372+AG372+AJ372+AM372+AP372+AS372+AV372+AY372+BB372+BE372+BH372</f>
        <v>0</v>
      </c>
      <c r="P372" s="66">
        <f t="shared" si="1746"/>
        <v>4199.2</v>
      </c>
      <c r="Q372" s="66">
        <f t="shared" si="1746"/>
        <v>0</v>
      </c>
      <c r="R372" s="67">
        <f t="shared" ref="R372:T372" si="1747">IF(BK372=0,SUM(AA372+AD372+AG372+AJ372+AM372+AP372+AS372+AV372+AY372+BB372+BE372+BH372),BK372)</f>
        <v>0</v>
      </c>
      <c r="S372" s="67">
        <f t="shared" si="1747"/>
        <v>4199.2</v>
      </c>
      <c r="T372" s="67">
        <f t="shared" si="1747"/>
        <v>0</v>
      </c>
      <c r="U372" s="66">
        <f t="shared" si="1717"/>
        <v>0</v>
      </c>
      <c r="V372" s="66">
        <f t="shared" si="1718"/>
        <v>0</v>
      </c>
      <c r="W372" s="66">
        <f t="shared" si="1719"/>
        <v>0</v>
      </c>
      <c r="X372" s="69">
        <f t="shared" ref="X372:Y372" si="1748">IF(O372&gt;0,O372/K372,0)</f>
        <v>0</v>
      </c>
      <c r="Y372" s="69">
        <f t="shared" si="1748"/>
        <v>1</v>
      </c>
      <c r="Z372" s="69">
        <f t="shared" si="1378"/>
        <v>0</v>
      </c>
      <c r="AA372" s="195"/>
      <c r="AB372" s="195"/>
      <c r="AC372" s="195"/>
      <c r="AD372" s="195"/>
      <c r="AE372" s="173">
        <v>4199.2</v>
      </c>
      <c r="AF372" s="171"/>
      <c r="AG372" s="171"/>
      <c r="AH372" s="171"/>
      <c r="AI372" s="195"/>
      <c r="AJ372" s="195"/>
      <c r="AK372" s="195"/>
      <c r="AL372" s="195"/>
      <c r="AM372" s="195"/>
      <c r="AN372" s="195"/>
      <c r="AO372" s="195"/>
      <c r="AP372" s="195"/>
      <c r="AQ372" s="195"/>
      <c r="AR372" s="195"/>
      <c r="AS372" s="195"/>
      <c r="AT372" s="195"/>
      <c r="AU372" s="195"/>
      <c r="AV372" s="195"/>
      <c r="AW372" s="195"/>
      <c r="AX372" s="195"/>
      <c r="AY372" s="195"/>
      <c r="AZ372" s="195"/>
      <c r="BA372" s="195"/>
      <c r="BB372" s="195"/>
      <c r="BC372" s="195"/>
      <c r="BD372" s="195"/>
      <c r="BE372" s="195"/>
      <c r="BF372" s="195"/>
      <c r="BG372" s="195"/>
      <c r="BH372" s="195"/>
      <c r="BI372" s="195"/>
      <c r="BJ372" s="195"/>
      <c r="BK372" s="195"/>
      <c r="BL372" s="195"/>
      <c r="BM372" s="195"/>
      <c r="BN372" s="70">
        <f t="shared" si="1721"/>
        <v>0</v>
      </c>
      <c r="BO372" s="65">
        <f t="shared" si="1722"/>
        <v>0</v>
      </c>
      <c r="BP372" s="70">
        <f t="shared" si="1723"/>
        <v>0</v>
      </c>
      <c r="BQ372" s="70">
        <f t="shared" si="1724"/>
        <v>0</v>
      </c>
      <c r="BR372" s="70">
        <f t="shared" si="1725"/>
        <v>0</v>
      </c>
      <c r="BS372" s="70">
        <f t="shared" si="1726"/>
        <v>0</v>
      </c>
      <c r="BT372" s="70">
        <f t="shared" si="1727"/>
        <v>0</v>
      </c>
      <c r="BU372" s="70">
        <f t="shared" si="1728"/>
        <v>0</v>
      </c>
      <c r="BV372" s="70">
        <f t="shared" si="1729"/>
        <v>0</v>
      </c>
      <c r="BW372" s="70">
        <f t="shared" si="1730"/>
        <v>0</v>
      </c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>
      <c r="A373" s="132" t="s">
        <v>704</v>
      </c>
      <c r="B373" s="56" t="s">
        <v>705</v>
      </c>
      <c r="C373" s="57" t="s">
        <v>699</v>
      </c>
      <c r="D373" s="106" t="s">
        <v>706</v>
      </c>
      <c r="E373" s="117"/>
      <c r="F373" s="118"/>
      <c r="G373" s="60">
        <f t="shared" si="1714"/>
        <v>0</v>
      </c>
      <c r="H373" s="60"/>
      <c r="I373" s="61">
        <f t="shared" si="578"/>
        <v>0</v>
      </c>
      <c r="J373" s="61">
        <f t="shared" si="579"/>
        <v>0</v>
      </c>
      <c r="K373" s="260">
        <v>2960</v>
      </c>
      <c r="L373" s="193">
        <v>45612</v>
      </c>
      <c r="M373" s="195"/>
      <c r="N373" s="195"/>
      <c r="O373" s="66">
        <f t="shared" ref="O373:Q373" si="1749">AA373+AD373+AG373+AJ373+AM373+AP373+AS373+AV373+AY373+BB373+BE373+BH373</f>
        <v>2960</v>
      </c>
      <c r="P373" s="66">
        <f t="shared" si="1749"/>
        <v>45612</v>
      </c>
      <c r="Q373" s="66">
        <f t="shared" si="1749"/>
        <v>0</v>
      </c>
      <c r="R373" s="67">
        <f t="shared" ref="R373:T373" si="1750">IF(BK373=0,SUM(AA373+AD373+AG373+AJ373+AM373+AP373+AS373+AV373+AY373+BB373+BE373+BH373),BK373)</f>
        <v>2960</v>
      </c>
      <c r="S373" s="67">
        <f t="shared" si="1750"/>
        <v>45612</v>
      </c>
      <c r="T373" s="67">
        <f t="shared" si="1750"/>
        <v>0</v>
      </c>
      <c r="U373" s="66">
        <f t="shared" si="1717"/>
        <v>0</v>
      </c>
      <c r="V373" s="66">
        <f t="shared" si="1718"/>
        <v>0</v>
      </c>
      <c r="W373" s="66">
        <f t="shared" si="1719"/>
        <v>0</v>
      </c>
      <c r="X373" s="69">
        <f t="shared" ref="X373:Y373" si="1751">IF(O373&gt;0,O373/K373,0)</f>
        <v>1</v>
      </c>
      <c r="Y373" s="69">
        <f t="shared" si="1751"/>
        <v>1</v>
      </c>
      <c r="Z373" s="69">
        <f t="shared" si="1378"/>
        <v>0</v>
      </c>
      <c r="AA373" s="195"/>
      <c r="AB373" s="197">
        <v>15928</v>
      </c>
      <c r="AC373" s="195"/>
      <c r="AD373" s="195"/>
      <c r="AE373" s="171"/>
      <c r="AF373" s="171"/>
      <c r="AG373" s="173">
        <f>1480+1480</f>
        <v>2960</v>
      </c>
      <c r="AH373" s="197">
        <v>29684</v>
      </c>
      <c r="AI373" s="197"/>
      <c r="AJ373" s="195"/>
      <c r="AK373" s="195"/>
      <c r="AL373" s="195"/>
      <c r="AM373" s="195"/>
      <c r="AN373" s="195"/>
      <c r="AO373" s="195"/>
      <c r="AP373" s="195"/>
      <c r="AQ373" s="195"/>
      <c r="AR373" s="195"/>
      <c r="AS373" s="195"/>
      <c r="AT373" s="195"/>
      <c r="AU373" s="195"/>
      <c r="AV373" s="195"/>
      <c r="AW373" s="195"/>
      <c r="AX373" s="195"/>
      <c r="AY373" s="195"/>
      <c r="AZ373" s="195"/>
      <c r="BA373" s="195"/>
      <c r="BB373" s="195"/>
      <c r="BC373" s="195"/>
      <c r="BD373" s="195"/>
      <c r="BE373" s="195"/>
      <c r="BF373" s="195"/>
      <c r="BG373" s="195"/>
      <c r="BH373" s="195"/>
      <c r="BI373" s="195"/>
      <c r="BJ373" s="195"/>
      <c r="BK373" s="195"/>
      <c r="BL373" s="195"/>
      <c r="BM373" s="195"/>
      <c r="BN373" s="70">
        <f t="shared" si="1721"/>
        <v>2960</v>
      </c>
      <c r="BO373" s="65">
        <f t="shared" si="1722"/>
        <v>0</v>
      </c>
      <c r="BP373" s="70">
        <f t="shared" si="1723"/>
        <v>2960</v>
      </c>
      <c r="BQ373" s="70">
        <f t="shared" si="1724"/>
        <v>0</v>
      </c>
      <c r="BR373" s="70">
        <f t="shared" si="1725"/>
        <v>0</v>
      </c>
      <c r="BS373" s="70">
        <f t="shared" si="1726"/>
        <v>0</v>
      </c>
      <c r="BT373" s="70">
        <f t="shared" si="1727"/>
        <v>0</v>
      </c>
      <c r="BU373" s="70">
        <f t="shared" si="1728"/>
        <v>2960</v>
      </c>
      <c r="BV373" s="70">
        <f t="shared" si="1729"/>
        <v>0</v>
      </c>
      <c r="BW373" s="70">
        <f t="shared" si="1730"/>
        <v>2960</v>
      </c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>
      <c r="A374" s="104" t="s">
        <v>707</v>
      </c>
      <c r="B374" s="56"/>
      <c r="C374" s="57" t="s">
        <v>699</v>
      </c>
      <c r="D374" s="106" t="s">
        <v>706</v>
      </c>
      <c r="E374" s="117"/>
      <c r="F374" s="118"/>
      <c r="G374" s="60">
        <f t="shared" si="1714"/>
        <v>0</v>
      </c>
      <c r="H374" s="60"/>
      <c r="I374" s="61">
        <f t="shared" si="578"/>
        <v>0</v>
      </c>
      <c r="J374" s="61">
        <f t="shared" si="579"/>
        <v>0</v>
      </c>
      <c r="K374" s="260">
        <v>2220</v>
      </c>
      <c r="L374" s="193"/>
      <c r="M374" s="195"/>
      <c r="N374" s="195"/>
      <c r="O374" s="66">
        <f t="shared" ref="O374:Q374" si="1752">AA374+AD374+AG374+AJ374+AM374+AP374+AS374+AV374+AY374+BB374+BE374+BH374</f>
        <v>2220</v>
      </c>
      <c r="P374" s="66">
        <f t="shared" si="1752"/>
        <v>0</v>
      </c>
      <c r="Q374" s="66">
        <f t="shared" si="1752"/>
        <v>0</v>
      </c>
      <c r="R374" s="67">
        <f t="shared" ref="R374:T374" si="1753">IF(BK374=0,SUM(AA374+AD374+AG374+AJ374+AM374+AP374+AS374+AV374+AY374+BB374+BE374+BH374),BK374)</f>
        <v>2220</v>
      </c>
      <c r="S374" s="67">
        <f t="shared" si="1753"/>
        <v>0</v>
      </c>
      <c r="T374" s="67">
        <f t="shared" si="1753"/>
        <v>0</v>
      </c>
      <c r="U374" s="66">
        <f t="shared" si="1717"/>
        <v>0</v>
      </c>
      <c r="V374" s="66">
        <f t="shared" si="1718"/>
        <v>0</v>
      </c>
      <c r="W374" s="66">
        <f t="shared" si="1719"/>
        <v>0</v>
      </c>
      <c r="X374" s="69">
        <f t="shared" ref="X374:Y374" si="1754">IF(O374&gt;0,O374/K374,0)</f>
        <v>1</v>
      </c>
      <c r="Y374" s="69">
        <f t="shared" si="1754"/>
        <v>0</v>
      </c>
      <c r="Z374" s="69">
        <f t="shared" si="1378"/>
        <v>0</v>
      </c>
      <c r="AA374" s="195"/>
      <c r="AB374" s="197"/>
      <c r="AC374" s="195"/>
      <c r="AD374" s="195"/>
      <c r="AE374" s="171"/>
      <c r="AF374" s="171"/>
      <c r="AG374" s="173">
        <v>2220</v>
      </c>
      <c r="AH374" s="171"/>
      <c r="AI374" s="195"/>
      <c r="AJ374" s="195"/>
      <c r="AK374" s="195"/>
      <c r="AL374" s="195"/>
      <c r="AM374" s="195"/>
      <c r="AN374" s="195"/>
      <c r="AO374" s="195"/>
      <c r="AP374" s="195"/>
      <c r="AQ374" s="195"/>
      <c r="AR374" s="195"/>
      <c r="AS374" s="195"/>
      <c r="AT374" s="195"/>
      <c r="AU374" s="195"/>
      <c r="AV374" s="195"/>
      <c r="AW374" s="195"/>
      <c r="AX374" s="195"/>
      <c r="AY374" s="195"/>
      <c r="AZ374" s="195"/>
      <c r="BA374" s="195"/>
      <c r="BB374" s="195"/>
      <c r="BC374" s="195"/>
      <c r="BD374" s="195"/>
      <c r="BE374" s="195"/>
      <c r="BF374" s="195"/>
      <c r="BG374" s="195"/>
      <c r="BH374" s="195"/>
      <c r="BI374" s="195"/>
      <c r="BJ374" s="195"/>
      <c r="BK374" s="195"/>
      <c r="BL374" s="195"/>
      <c r="BM374" s="195"/>
      <c r="BN374" s="70">
        <f t="shared" si="1721"/>
        <v>2220</v>
      </c>
      <c r="BO374" s="65">
        <f t="shared" si="1722"/>
        <v>0</v>
      </c>
      <c r="BP374" s="70">
        <f t="shared" si="1723"/>
        <v>2220</v>
      </c>
      <c r="BQ374" s="70">
        <f t="shared" si="1724"/>
        <v>0</v>
      </c>
      <c r="BR374" s="70">
        <f t="shared" si="1725"/>
        <v>0</v>
      </c>
      <c r="BS374" s="70">
        <f t="shared" si="1726"/>
        <v>0</v>
      </c>
      <c r="BT374" s="70">
        <f t="shared" si="1727"/>
        <v>0</v>
      </c>
      <c r="BU374" s="70">
        <f t="shared" si="1728"/>
        <v>2220</v>
      </c>
      <c r="BV374" s="70">
        <f t="shared" si="1729"/>
        <v>0</v>
      </c>
      <c r="BW374" s="70">
        <f t="shared" si="1730"/>
        <v>2220</v>
      </c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>
      <c r="A375" s="104" t="s">
        <v>708</v>
      </c>
      <c r="B375" s="105" t="s">
        <v>709</v>
      </c>
      <c r="C375" s="57" t="s">
        <v>699</v>
      </c>
      <c r="D375" s="106" t="s">
        <v>710</v>
      </c>
      <c r="E375" s="117"/>
      <c r="F375" s="118"/>
      <c r="G375" s="60">
        <f t="shared" si="1714"/>
        <v>0</v>
      </c>
      <c r="H375" s="60"/>
      <c r="I375" s="61">
        <f t="shared" si="578"/>
        <v>0</v>
      </c>
      <c r="J375" s="61">
        <f t="shared" si="579"/>
        <v>0</v>
      </c>
      <c r="K375" s="260">
        <v>1848</v>
      </c>
      <c r="L375" s="193">
        <v>10096.6</v>
      </c>
      <c r="M375" s="195"/>
      <c r="N375" s="195"/>
      <c r="O375" s="66">
        <f t="shared" ref="O375:Q375" si="1755">AA375+AD375+AG375+AJ375+AM375+AP375+AS375+AV375+AY375+BB375+BE375+BH375</f>
        <v>1848</v>
      </c>
      <c r="P375" s="66">
        <f t="shared" si="1755"/>
        <v>10096.6</v>
      </c>
      <c r="Q375" s="66">
        <f t="shared" si="1755"/>
        <v>0</v>
      </c>
      <c r="R375" s="67">
        <f t="shared" ref="R375:T375" si="1756">IF(BK375=0,SUM(AA375+AD375+AG375+AJ375+AM375+AP375+AS375+AV375+AY375+BB375+BE375+BH375),BK375)</f>
        <v>1848</v>
      </c>
      <c r="S375" s="67">
        <f t="shared" si="1756"/>
        <v>10096.6</v>
      </c>
      <c r="T375" s="67">
        <f t="shared" si="1756"/>
        <v>0</v>
      </c>
      <c r="U375" s="66">
        <f t="shared" si="1717"/>
        <v>0</v>
      </c>
      <c r="V375" s="66">
        <f t="shared" si="1718"/>
        <v>0</v>
      </c>
      <c r="W375" s="66">
        <f t="shared" si="1719"/>
        <v>0</v>
      </c>
      <c r="X375" s="69">
        <f t="shared" ref="X375:Y375" si="1757">IF(O375&gt;0,O375/K375,0)</f>
        <v>1</v>
      </c>
      <c r="Y375" s="69">
        <f t="shared" si="1757"/>
        <v>1</v>
      </c>
      <c r="Z375" s="69">
        <f t="shared" si="1378"/>
        <v>0</v>
      </c>
      <c r="AA375" s="195"/>
      <c r="AB375" s="197">
        <v>10096.6</v>
      </c>
      <c r="AC375" s="195"/>
      <c r="AD375" s="195"/>
      <c r="AE375" s="171"/>
      <c r="AF375" s="171"/>
      <c r="AG375" s="264">
        <f>1848</f>
        <v>1848</v>
      </c>
      <c r="AH375" s="171"/>
      <c r="AI375" s="195"/>
      <c r="AJ375" s="195"/>
      <c r="AK375" s="195"/>
      <c r="AL375" s="195"/>
      <c r="AM375" s="195"/>
      <c r="AN375" s="195"/>
      <c r="AO375" s="195"/>
      <c r="AP375" s="195"/>
      <c r="AQ375" s="195"/>
      <c r="AR375" s="195"/>
      <c r="AS375" s="195"/>
      <c r="AT375" s="195"/>
      <c r="AU375" s="195"/>
      <c r="AV375" s="195"/>
      <c r="AW375" s="195"/>
      <c r="AX375" s="195"/>
      <c r="AY375" s="195"/>
      <c r="AZ375" s="195"/>
      <c r="BA375" s="195"/>
      <c r="BB375" s="195"/>
      <c r="BC375" s="195"/>
      <c r="BD375" s="195"/>
      <c r="BE375" s="195"/>
      <c r="BF375" s="195"/>
      <c r="BG375" s="195"/>
      <c r="BH375" s="195"/>
      <c r="BI375" s="195"/>
      <c r="BJ375" s="195"/>
      <c r="BK375" s="195"/>
      <c r="BL375" s="195"/>
      <c r="BM375" s="195"/>
      <c r="BN375" s="70">
        <f t="shared" si="1721"/>
        <v>1848</v>
      </c>
      <c r="BO375" s="65">
        <f t="shared" si="1722"/>
        <v>0</v>
      </c>
      <c r="BP375" s="70">
        <f t="shared" si="1723"/>
        <v>1848</v>
      </c>
      <c r="BQ375" s="70">
        <f t="shared" si="1724"/>
        <v>0</v>
      </c>
      <c r="BR375" s="70">
        <f t="shared" si="1725"/>
        <v>0</v>
      </c>
      <c r="BS375" s="70">
        <f t="shared" si="1726"/>
        <v>0</v>
      </c>
      <c r="BT375" s="70">
        <f t="shared" si="1727"/>
        <v>0</v>
      </c>
      <c r="BU375" s="70">
        <f t="shared" si="1728"/>
        <v>1848</v>
      </c>
      <c r="BV375" s="70">
        <f t="shared" si="1729"/>
        <v>0</v>
      </c>
      <c r="BW375" s="70">
        <f t="shared" si="1730"/>
        <v>1848</v>
      </c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>
      <c r="A376" s="200" t="s">
        <v>711</v>
      </c>
      <c r="B376" s="108" t="s">
        <v>712</v>
      </c>
      <c r="C376" s="57" t="s">
        <v>699</v>
      </c>
      <c r="D376" s="102" t="s">
        <v>713</v>
      </c>
      <c r="E376" s="117"/>
      <c r="F376" s="118"/>
      <c r="G376" s="60">
        <f t="shared" si="1714"/>
        <v>0</v>
      </c>
      <c r="H376" s="60"/>
      <c r="I376" s="61">
        <f t="shared" si="578"/>
        <v>0</v>
      </c>
      <c r="J376" s="61">
        <f t="shared" si="579"/>
        <v>0</v>
      </c>
      <c r="K376" s="260">
        <f>676.32-0.12</f>
        <v>676.2</v>
      </c>
      <c r="L376" s="193">
        <v>7280</v>
      </c>
      <c r="M376" s="197"/>
      <c r="N376" s="195"/>
      <c r="O376" s="66">
        <f t="shared" ref="O376:Q376" si="1758">AA376+AD376+AG376+AJ376+AM376+AP376+AS376+AV376+AY376+BB376+BE376+BH376</f>
        <v>676.2</v>
      </c>
      <c r="P376" s="66">
        <f t="shared" si="1758"/>
        <v>7280</v>
      </c>
      <c r="Q376" s="66">
        <f t="shared" si="1758"/>
        <v>0</v>
      </c>
      <c r="R376" s="67">
        <f t="shared" ref="R376:T376" si="1759">IF(BK376=0,SUM(AA376+AD376+AG376+AJ376+AM376+AP376+AS376+AV376+AY376+BB376+BE376+BH376),BK376)</f>
        <v>676.2</v>
      </c>
      <c r="S376" s="67">
        <f t="shared" si="1759"/>
        <v>7280</v>
      </c>
      <c r="T376" s="67">
        <f t="shared" si="1759"/>
        <v>0</v>
      </c>
      <c r="U376" s="66">
        <f t="shared" si="1717"/>
        <v>0</v>
      </c>
      <c r="V376" s="66">
        <f t="shared" si="1718"/>
        <v>0</v>
      </c>
      <c r="W376" s="66">
        <f t="shared" si="1719"/>
        <v>0</v>
      </c>
      <c r="X376" s="69">
        <f t="shared" ref="X376:Y376" si="1760">IF(O376&gt;0,O376/K376,0)</f>
        <v>1</v>
      </c>
      <c r="Y376" s="69">
        <f t="shared" si="1760"/>
        <v>1</v>
      </c>
      <c r="Z376" s="69">
        <f t="shared" si="1378"/>
        <v>0</v>
      </c>
      <c r="AA376" s="195"/>
      <c r="AB376" s="197">
        <v>7280</v>
      </c>
      <c r="AC376" s="195"/>
      <c r="AD376" s="195"/>
      <c r="AE376" s="171"/>
      <c r="AF376" s="171"/>
      <c r="AG376" s="171"/>
      <c r="AH376" s="171"/>
      <c r="AI376" s="195"/>
      <c r="AJ376" s="197">
        <v>676.2</v>
      </c>
      <c r="AK376" s="195"/>
      <c r="AL376" s="195"/>
      <c r="AM376" s="195"/>
      <c r="AN376" s="195"/>
      <c r="AO376" s="195"/>
      <c r="AP376" s="195"/>
      <c r="AQ376" s="195"/>
      <c r="AR376" s="195"/>
      <c r="AS376" s="195"/>
      <c r="AT376" s="195"/>
      <c r="AU376" s="195"/>
      <c r="AV376" s="195"/>
      <c r="AW376" s="195"/>
      <c r="AX376" s="195"/>
      <c r="AY376" s="195"/>
      <c r="AZ376" s="195"/>
      <c r="BA376" s="195"/>
      <c r="BB376" s="195"/>
      <c r="BC376" s="195"/>
      <c r="BD376" s="195"/>
      <c r="BE376" s="195"/>
      <c r="BF376" s="195"/>
      <c r="BG376" s="195"/>
      <c r="BH376" s="195"/>
      <c r="BI376" s="195"/>
      <c r="BJ376" s="195"/>
      <c r="BK376" s="195"/>
      <c r="BL376" s="195"/>
      <c r="BM376" s="195"/>
      <c r="BN376" s="70">
        <f t="shared" si="1721"/>
        <v>676.2</v>
      </c>
      <c r="BO376" s="65">
        <f t="shared" si="1722"/>
        <v>0</v>
      </c>
      <c r="BP376" s="70">
        <f t="shared" si="1723"/>
        <v>676.2</v>
      </c>
      <c r="BQ376" s="70">
        <f t="shared" si="1724"/>
        <v>0</v>
      </c>
      <c r="BR376" s="70">
        <f t="shared" si="1725"/>
        <v>0</v>
      </c>
      <c r="BS376" s="70">
        <f t="shared" si="1726"/>
        <v>0</v>
      </c>
      <c r="BT376" s="70">
        <f t="shared" si="1727"/>
        <v>0</v>
      </c>
      <c r="BU376" s="70">
        <f t="shared" si="1728"/>
        <v>676.2</v>
      </c>
      <c r="BV376" s="70">
        <f t="shared" si="1729"/>
        <v>0</v>
      </c>
      <c r="BW376" s="70">
        <f t="shared" si="1730"/>
        <v>676.2</v>
      </c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>
      <c r="A377" s="265" t="s">
        <v>714</v>
      </c>
      <c r="B377" s="108"/>
      <c r="C377" s="57" t="s">
        <v>699</v>
      </c>
      <c r="D377" s="106" t="s">
        <v>715</v>
      </c>
      <c r="E377" s="117"/>
      <c r="F377" s="118"/>
      <c r="G377" s="60">
        <f t="shared" si="1714"/>
        <v>0</v>
      </c>
      <c r="H377" s="60"/>
      <c r="I377" s="61">
        <f t="shared" si="578"/>
        <v>0</v>
      </c>
      <c r="J377" s="61">
        <f t="shared" si="579"/>
        <v>0</v>
      </c>
      <c r="K377" s="260">
        <v>7152</v>
      </c>
      <c r="L377" s="193"/>
      <c r="M377" s="195"/>
      <c r="N377" s="195"/>
      <c r="O377" s="66">
        <f t="shared" ref="O377:Q377" si="1761">AA377+AD377+AG377+AJ377+AM377+AP377+AS377+AV377+AY377+BB377+BE377+BH377</f>
        <v>7152</v>
      </c>
      <c r="P377" s="66">
        <f t="shared" si="1761"/>
        <v>0</v>
      </c>
      <c r="Q377" s="66">
        <f t="shared" si="1761"/>
        <v>0</v>
      </c>
      <c r="R377" s="67">
        <f t="shared" ref="R377:T377" si="1762">IF(BK377=0,SUM(AA377+AD377+AG377+AJ377+AM377+AP377+AS377+AV377+AY377+BB377+BE377+BH377),BK377)</f>
        <v>7152</v>
      </c>
      <c r="S377" s="67">
        <f t="shared" si="1762"/>
        <v>0</v>
      </c>
      <c r="T377" s="67">
        <f t="shared" si="1762"/>
        <v>0</v>
      </c>
      <c r="U377" s="66">
        <f t="shared" si="1717"/>
        <v>0</v>
      </c>
      <c r="V377" s="66">
        <f t="shared" si="1718"/>
        <v>0</v>
      </c>
      <c r="W377" s="66">
        <f t="shared" si="1719"/>
        <v>0</v>
      </c>
      <c r="X377" s="69">
        <f t="shared" ref="X377:Y377" si="1763">IF(O377&gt;0,O377/K377,0)</f>
        <v>1</v>
      </c>
      <c r="Y377" s="69">
        <f t="shared" si="1763"/>
        <v>0</v>
      </c>
      <c r="Z377" s="69">
        <f t="shared" si="1378"/>
        <v>0</v>
      </c>
      <c r="AA377" s="195"/>
      <c r="AB377" s="197"/>
      <c r="AC377" s="195"/>
      <c r="AD377" s="195"/>
      <c r="AE377" s="171"/>
      <c r="AF377" s="171"/>
      <c r="AG377" s="173"/>
      <c r="AH377" s="171"/>
      <c r="AI377" s="195"/>
      <c r="AJ377" s="197">
        <v>7152</v>
      </c>
      <c r="AK377" s="195"/>
      <c r="AL377" s="195"/>
      <c r="AM377" s="195"/>
      <c r="AN377" s="195"/>
      <c r="AO377" s="195"/>
      <c r="AP377" s="195"/>
      <c r="AQ377" s="195"/>
      <c r="AR377" s="195"/>
      <c r="AS377" s="195"/>
      <c r="AT377" s="195"/>
      <c r="AU377" s="195"/>
      <c r="AV377" s="195"/>
      <c r="AW377" s="195"/>
      <c r="AX377" s="195"/>
      <c r="AY377" s="195"/>
      <c r="AZ377" s="195"/>
      <c r="BA377" s="195"/>
      <c r="BB377" s="195"/>
      <c r="BC377" s="195"/>
      <c r="BD377" s="195"/>
      <c r="BE377" s="195"/>
      <c r="BF377" s="195"/>
      <c r="BG377" s="195"/>
      <c r="BH377" s="195"/>
      <c r="BI377" s="195"/>
      <c r="BJ377" s="195"/>
      <c r="BK377" s="195"/>
      <c r="BL377" s="195"/>
      <c r="BM377" s="195"/>
      <c r="BN377" s="70">
        <f t="shared" si="1721"/>
        <v>7152</v>
      </c>
      <c r="BO377" s="65">
        <f t="shared" si="1722"/>
        <v>0</v>
      </c>
      <c r="BP377" s="70">
        <f t="shared" si="1723"/>
        <v>7152</v>
      </c>
      <c r="BQ377" s="70">
        <f t="shared" si="1724"/>
        <v>0</v>
      </c>
      <c r="BR377" s="70">
        <f t="shared" si="1725"/>
        <v>0</v>
      </c>
      <c r="BS377" s="70">
        <f t="shared" si="1726"/>
        <v>0</v>
      </c>
      <c r="BT377" s="70">
        <f t="shared" si="1727"/>
        <v>0</v>
      </c>
      <c r="BU377" s="70">
        <f t="shared" si="1728"/>
        <v>7152</v>
      </c>
      <c r="BV377" s="70">
        <f t="shared" si="1729"/>
        <v>0</v>
      </c>
      <c r="BW377" s="70">
        <f t="shared" si="1730"/>
        <v>7152</v>
      </c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>
      <c r="A378" s="266" t="s">
        <v>716</v>
      </c>
      <c r="B378" s="105" t="s">
        <v>717</v>
      </c>
      <c r="C378" s="57" t="s">
        <v>699</v>
      </c>
      <c r="D378" s="106" t="s">
        <v>718</v>
      </c>
      <c r="E378" s="117"/>
      <c r="F378" s="118"/>
      <c r="G378" s="60">
        <f t="shared" si="1714"/>
        <v>0</v>
      </c>
      <c r="H378" s="60"/>
      <c r="I378" s="61">
        <f t="shared" si="578"/>
        <v>0</v>
      </c>
      <c r="J378" s="61">
        <f t="shared" si="579"/>
        <v>0</v>
      </c>
      <c r="K378" s="260">
        <v>4800</v>
      </c>
      <c r="L378" s="193">
        <v>2964</v>
      </c>
      <c r="M378" s="195"/>
      <c r="N378" s="195"/>
      <c r="O378" s="66">
        <f t="shared" ref="O378:Q378" si="1764">AA378+AD378+AG378+AJ378+AM378+AP378+AS378+AV378+AY378+BB378+BE378+BH378</f>
        <v>4800</v>
      </c>
      <c r="P378" s="66">
        <f t="shared" si="1764"/>
        <v>2964</v>
      </c>
      <c r="Q378" s="66">
        <f t="shared" si="1764"/>
        <v>0</v>
      </c>
      <c r="R378" s="67">
        <f t="shared" ref="R378:T378" si="1765">IF(BK378=0,SUM(AA378+AD378+AG378+AJ378+AM378+AP378+AS378+AV378+AY378+BB378+BE378+BH378),BK378)</f>
        <v>4800</v>
      </c>
      <c r="S378" s="67">
        <f t="shared" si="1765"/>
        <v>2964</v>
      </c>
      <c r="T378" s="67">
        <f t="shared" si="1765"/>
        <v>0</v>
      </c>
      <c r="U378" s="66">
        <f t="shared" si="1717"/>
        <v>0</v>
      </c>
      <c r="V378" s="66">
        <f t="shared" si="1718"/>
        <v>0</v>
      </c>
      <c r="W378" s="66">
        <f t="shared" si="1719"/>
        <v>0</v>
      </c>
      <c r="X378" s="69">
        <f t="shared" ref="X378:Y378" si="1766">IF(O378&gt;0,O378/K378,0)</f>
        <v>1</v>
      </c>
      <c r="Y378" s="69">
        <f t="shared" si="1766"/>
        <v>1</v>
      </c>
      <c r="Z378" s="69">
        <f t="shared" si="1378"/>
        <v>0</v>
      </c>
      <c r="AA378" s="195"/>
      <c r="AB378" s="197">
        <v>2964</v>
      </c>
      <c r="AC378" s="195"/>
      <c r="AD378" s="195"/>
      <c r="AE378" s="171"/>
      <c r="AF378" s="171"/>
      <c r="AG378" s="173">
        <v>4800</v>
      </c>
      <c r="AH378" s="171"/>
      <c r="AI378" s="195"/>
      <c r="AJ378" s="195"/>
      <c r="AK378" s="195"/>
      <c r="AL378" s="195"/>
      <c r="AM378" s="195"/>
      <c r="AN378" s="195"/>
      <c r="AO378" s="195"/>
      <c r="AP378" s="195"/>
      <c r="AQ378" s="195"/>
      <c r="AR378" s="195"/>
      <c r="AS378" s="195"/>
      <c r="AT378" s="195"/>
      <c r="AU378" s="195"/>
      <c r="AV378" s="195"/>
      <c r="AW378" s="195"/>
      <c r="AX378" s="195"/>
      <c r="AY378" s="195"/>
      <c r="AZ378" s="195"/>
      <c r="BA378" s="195"/>
      <c r="BB378" s="195"/>
      <c r="BC378" s="195"/>
      <c r="BD378" s="195"/>
      <c r="BE378" s="195"/>
      <c r="BF378" s="195"/>
      <c r="BG378" s="195"/>
      <c r="BH378" s="195"/>
      <c r="BI378" s="195"/>
      <c r="BJ378" s="195"/>
      <c r="BK378" s="195"/>
      <c r="BL378" s="195"/>
      <c r="BM378" s="195"/>
      <c r="BN378" s="70">
        <f t="shared" si="1721"/>
        <v>4800</v>
      </c>
      <c r="BO378" s="65">
        <f t="shared" si="1722"/>
        <v>0</v>
      </c>
      <c r="BP378" s="70">
        <f t="shared" si="1723"/>
        <v>4800</v>
      </c>
      <c r="BQ378" s="70">
        <f t="shared" si="1724"/>
        <v>0</v>
      </c>
      <c r="BR378" s="70">
        <f t="shared" si="1725"/>
        <v>0</v>
      </c>
      <c r="BS378" s="70">
        <f t="shared" si="1726"/>
        <v>0</v>
      </c>
      <c r="BT378" s="70">
        <f t="shared" si="1727"/>
        <v>0</v>
      </c>
      <c r="BU378" s="70">
        <f t="shared" si="1728"/>
        <v>4800</v>
      </c>
      <c r="BV378" s="70">
        <f t="shared" si="1729"/>
        <v>0</v>
      </c>
      <c r="BW378" s="70">
        <f t="shared" si="1730"/>
        <v>4800</v>
      </c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>
      <c r="A379" s="201" t="s">
        <v>719</v>
      </c>
      <c r="B379" s="202"/>
      <c r="C379" s="57" t="s">
        <v>699</v>
      </c>
      <c r="D379" s="106" t="s">
        <v>720</v>
      </c>
      <c r="E379" s="117"/>
      <c r="F379" s="118"/>
      <c r="G379" s="60">
        <f t="shared" si="1714"/>
        <v>0</v>
      </c>
      <c r="H379" s="60"/>
      <c r="I379" s="61">
        <f t="shared" si="578"/>
        <v>0</v>
      </c>
      <c r="J379" s="61">
        <f t="shared" si="579"/>
        <v>0</v>
      </c>
      <c r="K379" s="260">
        <v>10976</v>
      </c>
      <c r="L379" s="193"/>
      <c r="M379" s="195"/>
      <c r="N379" s="195"/>
      <c r="O379" s="66">
        <f t="shared" ref="O379:Q379" si="1767">AA379+AD379+AG379+AJ379+AM379+AP379+AS379+AV379+AY379+BB379+BE379+BH379</f>
        <v>10976</v>
      </c>
      <c r="P379" s="66">
        <f t="shared" si="1767"/>
        <v>0</v>
      </c>
      <c r="Q379" s="66">
        <f t="shared" si="1767"/>
        <v>0</v>
      </c>
      <c r="R379" s="67">
        <f t="shared" ref="R379:T379" si="1768">IF(BK379=0,SUM(AA379+AD379+AG379+AJ379+AM379+AP379+AS379+AV379+AY379+BB379+BE379+BH379),BK379)</f>
        <v>10976</v>
      </c>
      <c r="S379" s="67">
        <f t="shared" si="1768"/>
        <v>0</v>
      </c>
      <c r="T379" s="67">
        <f t="shared" si="1768"/>
        <v>0</v>
      </c>
      <c r="U379" s="66">
        <f t="shared" si="1717"/>
        <v>0</v>
      </c>
      <c r="V379" s="66">
        <f t="shared" si="1718"/>
        <v>0</v>
      </c>
      <c r="W379" s="66">
        <f t="shared" si="1719"/>
        <v>0</v>
      </c>
      <c r="X379" s="69">
        <f t="shared" ref="X379:Y379" si="1769">IF(O379&gt;0,O379/K379,0)</f>
        <v>1</v>
      </c>
      <c r="Y379" s="69">
        <f t="shared" si="1769"/>
        <v>0</v>
      </c>
      <c r="Z379" s="69">
        <f t="shared" si="1378"/>
        <v>0</v>
      </c>
      <c r="AA379" s="195"/>
      <c r="AB379" s="195"/>
      <c r="AC379" s="195"/>
      <c r="AD379" s="195"/>
      <c r="AE379" s="171"/>
      <c r="AF379" s="171"/>
      <c r="AG379" s="173"/>
      <c r="AH379" s="171"/>
      <c r="AI379" s="195"/>
      <c r="AJ379" s="195"/>
      <c r="AK379" s="195"/>
      <c r="AL379" s="195"/>
      <c r="AM379" s="197">
        <v>8232</v>
      </c>
      <c r="AN379" s="195"/>
      <c r="AO379" s="195"/>
      <c r="AP379" s="197">
        <v>2744</v>
      </c>
      <c r="AQ379" s="195"/>
      <c r="AR379" s="195"/>
      <c r="AS379" s="195"/>
      <c r="AT379" s="195"/>
      <c r="AU379" s="195"/>
      <c r="AV379" s="195"/>
      <c r="AW379" s="195"/>
      <c r="AX379" s="195"/>
      <c r="AY379" s="195"/>
      <c r="AZ379" s="195"/>
      <c r="BA379" s="195"/>
      <c r="BB379" s="195"/>
      <c r="BC379" s="195"/>
      <c r="BD379" s="195"/>
      <c r="BE379" s="195"/>
      <c r="BF379" s="195"/>
      <c r="BG379" s="195"/>
      <c r="BH379" s="195"/>
      <c r="BI379" s="195"/>
      <c r="BJ379" s="195"/>
      <c r="BK379" s="195"/>
      <c r="BL379" s="195"/>
      <c r="BM379" s="195"/>
      <c r="BN379" s="70">
        <f t="shared" si="1721"/>
        <v>10976</v>
      </c>
      <c r="BO379" s="65">
        <f t="shared" si="1722"/>
        <v>0</v>
      </c>
      <c r="BP379" s="70">
        <f t="shared" si="1723"/>
        <v>10976</v>
      </c>
      <c r="BQ379" s="70">
        <f t="shared" si="1724"/>
        <v>0</v>
      </c>
      <c r="BR379" s="70">
        <f t="shared" si="1725"/>
        <v>0</v>
      </c>
      <c r="BS379" s="70">
        <f t="shared" si="1726"/>
        <v>0</v>
      </c>
      <c r="BT379" s="70">
        <f t="shared" si="1727"/>
        <v>0</v>
      </c>
      <c r="BU379" s="70">
        <f t="shared" si="1728"/>
        <v>10976</v>
      </c>
      <c r="BV379" s="70">
        <f t="shared" si="1729"/>
        <v>0</v>
      </c>
      <c r="BW379" s="70">
        <f t="shared" si="1730"/>
        <v>10976</v>
      </c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>
      <c r="A380" s="267" t="s">
        <v>721</v>
      </c>
      <c r="B380" s="202"/>
      <c r="C380" s="57" t="s">
        <v>699</v>
      </c>
      <c r="D380" s="106" t="s">
        <v>720</v>
      </c>
      <c r="E380" s="117"/>
      <c r="F380" s="118"/>
      <c r="G380" s="60">
        <f t="shared" si="1714"/>
        <v>0</v>
      </c>
      <c r="H380" s="60"/>
      <c r="I380" s="61">
        <f t="shared" si="578"/>
        <v>0</v>
      </c>
      <c r="J380" s="61">
        <f t="shared" si="579"/>
        <v>0</v>
      </c>
      <c r="K380" s="260">
        <v>14220</v>
      </c>
      <c r="L380" s="193"/>
      <c r="M380" s="195"/>
      <c r="N380" s="195"/>
      <c r="O380" s="66">
        <f t="shared" ref="O380:Q380" si="1770">AA380+AD380+AG380+AJ380+AM380+AP380+AS380+AV380+AY380+BB380+BE380+BH380</f>
        <v>14220</v>
      </c>
      <c r="P380" s="66">
        <f t="shared" si="1770"/>
        <v>0</v>
      </c>
      <c r="Q380" s="66">
        <f t="shared" si="1770"/>
        <v>0</v>
      </c>
      <c r="R380" s="67">
        <f t="shared" ref="R380:T380" si="1771">IF(BK380=0,SUM(AA380+AD380+AG380+AJ380+AM380+AP380+AS380+AV380+AY380+BB380+BE380+BH380),BK380)</f>
        <v>14220</v>
      </c>
      <c r="S380" s="67">
        <f t="shared" si="1771"/>
        <v>0</v>
      </c>
      <c r="T380" s="67">
        <f t="shared" si="1771"/>
        <v>0</v>
      </c>
      <c r="U380" s="66">
        <f t="shared" si="1717"/>
        <v>0</v>
      </c>
      <c r="V380" s="66">
        <f t="shared" si="1718"/>
        <v>0</v>
      </c>
      <c r="W380" s="66">
        <f t="shared" si="1719"/>
        <v>0</v>
      </c>
      <c r="X380" s="69">
        <f t="shared" ref="X380:Y380" si="1772">IF(O380&gt;0,O380/K380,0)</f>
        <v>1</v>
      </c>
      <c r="Y380" s="69">
        <f t="shared" si="1772"/>
        <v>0</v>
      </c>
      <c r="Z380" s="69">
        <f t="shared" si="1378"/>
        <v>0</v>
      </c>
      <c r="AA380" s="195"/>
      <c r="AB380" s="195"/>
      <c r="AC380" s="195"/>
      <c r="AD380" s="195"/>
      <c r="AE380" s="171"/>
      <c r="AF380" s="171"/>
      <c r="AG380" s="173"/>
      <c r="AH380" s="171"/>
      <c r="AI380" s="195"/>
      <c r="AJ380" s="195"/>
      <c r="AK380" s="195"/>
      <c r="AL380" s="195"/>
      <c r="AM380" s="195"/>
      <c r="AN380" s="195"/>
      <c r="AO380" s="195"/>
      <c r="AP380" s="197">
        <v>14220</v>
      </c>
      <c r="AQ380" s="195"/>
      <c r="AR380" s="195"/>
      <c r="AS380" s="195"/>
      <c r="AT380" s="195"/>
      <c r="AU380" s="195"/>
      <c r="AV380" s="195"/>
      <c r="AW380" s="195"/>
      <c r="AX380" s="195"/>
      <c r="AY380" s="195"/>
      <c r="AZ380" s="195"/>
      <c r="BA380" s="195"/>
      <c r="BB380" s="195"/>
      <c r="BC380" s="195"/>
      <c r="BD380" s="195"/>
      <c r="BE380" s="195"/>
      <c r="BF380" s="195"/>
      <c r="BG380" s="195"/>
      <c r="BH380" s="195"/>
      <c r="BI380" s="195"/>
      <c r="BJ380" s="195"/>
      <c r="BK380" s="195"/>
      <c r="BL380" s="195"/>
      <c r="BM380" s="195"/>
      <c r="BN380" s="70">
        <f t="shared" ref="BN380:BN425" si="1773">IF(O380-BK380&gt;0,O380-BK380,0)</f>
        <v>14220</v>
      </c>
      <c r="BO380" s="65">
        <f t="shared" ref="BO380:BO425" si="1774">IF(Q380-BM380&gt;0,Q380-BM380,0)</f>
        <v>0</v>
      </c>
      <c r="BP380" s="70">
        <f t="shared" ref="BP380:BP425" si="1775">IF(BN380+BO380&gt;0,BN380+BO380,0)</f>
        <v>14220</v>
      </c>
      <c r="BQ380" s="70">
        <f t="shared" ref="BQ380:BQ425" si="1776">IF(U380=0,0,U380)</f>
        <v>0</v>
      </c>
      <c r="BR380" s="70">
        <f t="shared" ref="BR380:BR425" si="1777">IF(W380=0,0,W380)</f>
        <v>0</v>
      </c>
      <c r="BS380" s="70">
        <f t="shared" ref="BS380:BS425" si="1778">IF(BQ380+BR380&gt;0,BQ380+BR380,0)</f>
        <v>0</v>
      </c>
      <c r="BT380" s="70">
        <f t="shared" ref="BT380:BT425" si="1779">IF(V380&gt;0,V380,0)</f>
        <v>0</v>
      </c>
      <c r="BU380" s="70">
        <f t="shared" ref="BU380:BU425" si="1780">IF(BP380=0,0,BP380)</f>
        <v>14220</v>
      </c>
      <c r="BV380" s="70">
        <f t="shared" ref="BV380:BV425" si="1781">IF(BS380=0,0,BS380)</f>
        <v>0</v>
      </c>
      <c r="BW380" s="70">
        <f t="shared" ref="BW380:BW425" si="1782">IF(BP380+BT380&gt;0,BP380+BT380,0)</f>
        <v>14220</v>
      </c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>
      <c r="A381" s="268" t="s">
        <v>722</v>
      </c>
      <c r="B381" s="202"/>
      <c r="C381" s="57" t="s">
        <v>699</v>
      </c>
      <c r="D381" s="106" t="s">
        <v>720</v>
      </c>
      <c r="E381" s="117"/>
      <c r="F381" s="118"/>
      <c r="G381" s="60">
        <f t="shared" si="1714"/>
        <v>0</v>
      </c>
      <c r="H381" s="60"/>
      <c r="I381" s="61">
        <f t="shared" si="578"/>
        <v>0</v>
      </c>
      <c r="J381" s="61">
        <f t="shared" si="579"/>
        <v>0</v>
      </c>
      <c r="K381" s="260">
        <v>1980</v>
      </c>
      <c r="L381" s="193"/>
      <c r="M381" s="195"/>
      <c r="N381" s="195"/>
      <c r="O381" s="66">
        <f t="shared" ref="O381:Q381" si="1783">AA381+AD381+AG381+AJ381+AM381+AP381+AS381+AV381+AY381+BB381+BE381+BH381</f>
        <v>1980</v>
      </c>
      <c r="P381" s="66">
        <f t="shared" si="1783"/>
        <v>0</v>
      </c>
      <c r="Q381" s="66">
        <f t="shared" si="1783"/>
        <v>0</v>
      </c>
      <c r="R381" s="67">
        <f t="shared" ref="R381:T381" si="1784">IF(BK381=0,SUM(AA381+AD381+AG381+AJ381+AM381+AP381+AS381+AV381+AY381+BB381+BE381+BH381),BK381)</f>
        <v>1980</v>
      </c>
      <c r="S381" s="67">
        <f t="shared" si="1784"/>
        <v>0</v>
      </c>
      <c r="T381" s="67">
        <f t="shared" si="1784"/>
        <v>0</v>
      </c>
      <c r="U381" s="66">
        <f t="shared" si="1717"/>
        <v>0</v>
      </c>
      <c r="V381" s="66">
        <f t="shared" si="1718"/>
        <v>0</v>
      </c>
      <c r="W381" s="66">
        <f t="shared" si="1719"/>
        <v>0</v>
      </c>
      <c r="X381" s="69">
        <f t="shared" ref="X381:Y381" si="1785">IF(O381&gt;0,O381/K381,0)</f>
        <v>1</v>
      </c>
      <c r="Y381" s="69">
        <f t="shared" si="1785"/>
        <v>0</v>
      </c>
      <c r="Z381" s="69">
        <f t="shared" si="1378"/>
        <v>0</v>
      </c>
      <c r="AA381" s="195"/>
      <c r="AB381" s="195"/>
      <c r="AC381" s="195"/>
      <c r="AD381" s="195"/>
      <c r="AE381" s="171"/>
      <c r="AF381" s="171"/>
      <c r="AG381" s="173"/>
      <c r="AH381" s="171"/>
      <c r="AI381" s="195"/>
      <c r="AJ381" s="195"/>
      <c r="AK381" s="195"/>
      <c r="AL381" s="195"/>
      <c r="AM381" s="195"/>
      <c r="AN381" s="195"/>
      <c r="AO381" s="195"/>
      <c r="AP381" s="197">
        <v>1980</v>
      </c>
      <c r="AQ381" s="195"/>
      <c r="AR381" s="195"/>
      <c r="AS381" s="195"/>
      <c r="AT381" s="195"/>
      <c r="AU381" s="195"/>
      <c r="AV381" s="195"/>
      <c r="AW381" s="195"/>
      <c r="AX381" s="195"/>
      <c r="AY381" s="195"/>
      <c r="AZ381" s="195"/>
      <c r="BA381" s="195"/>
      <c r="BB381" s="195"/>
      <c r="BC381" s="195"/>
      <c r="BD381" s="195"/>
      <c r="BE381" s="195"/>
      <c r="BF381" s="195"/>
      <c r="BG381" s="195"/>
      <c r="BH381" s="195"/>
      <c r="BI381" s="195"/>
      <c r="BJ381" s="195"/>
      <c r="BK381" s="195"/>
      <c r="BL381" s="195"/>
      <c r="BM381" s="195"/>
      <c r="BN381" s="70">
        <f t="shared" si="1773"/>
        <v>1980</v>
      </c>
      <c r="BO381" s="65">
        <f t="shared" si="1774"/>
        <v>0</v>
      </c>
      <c r="BP381" s="70">
        <f t="shared" si="1775"/>
        <v>1980</v>
      </c>
      <c r="BQ381" s="70">
        <f t="shared" si="1776"/>
        <v>0</v>
      </c>
      <c r="BR381" s="70">
        <f t="shared" si="1777"/>
        <v>0</v>
      </c>
      <c r="BS381" s="70">
        <f t="shared" si="1778"/>
        <v>0</v>
      </c>
      <c r="BT381" s="70">
        <f t="shared" si="1779"/>
        <v>0</v>
      </c>
      <c r="BU381" s="70">
        <f t="shared" si="1780"/>
        <v>1980</v>
      </c>
      <c r="BV381" s="70">
        <f t="shared" si="1781"/>
        <v>0</v>
      </c>
      <c r="BW381" s="70">
        <f t="shared" si="1782"/>
        <v>1980</v>
      </c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>
      <c r="A382" s="268" t="s">
        <v>723</v>
      </c>
      <c r="B382" s="202"/>
      <c r="C382" s="57" t="s">
        <v>699</v>
      </c>
      <c r="D382" s="106" t="s">
        <v>724</v>
      </c>
      <c r="E382" s="117"/>
      <c r="F382" s="118"/>
      <c r="G382" s="60">
        <f t="shared" si="1714"/>
        <v>0</v>
      </c>
      <c r="H382" s="60"/>
      <c r="I382" s="61">
        <f t="shared" si="578"/>
        <v>0</v>
      </c>
      <c r="J382" s="61">
        <f t="shared" si="579"/>
        <v>0</v>
      </c>
      <c r="K382" s="260">
        <v>34800</v>
      </c>
      <c r="L382" s="193"/>
      <c r="M382" s="195"/>
      <c r="N382" s="195"/>
      <c r="O382" s="66">
        <f t="shared" ref="O382:Q382" si="1786">AA382+AD382+AG382+AJ382+AM382+AP382+AS382+AV382+AY382+BB382+BE382+BH382</f>
        <v>0</v>
      </c>
      <c r="P382" s="66">
        <f t="shared" si="1786"/>
        <v>0</v>
      </c>
      <c r="Q382" s="66">
        <f t="shared" si="1786"/>
        <v>0</v>
      </c>
      <c r="R382" s="67">
        <f t="shared" ref="R382:T382" si="1787">IF(BK382=0,SUM(AA382+AD382+AG382+AJ382+AM382+AP382+AS382+AV382+AY382+BB382+BE382+BH382),BK382)</f>
        <v>0</v>
      </c>
      <c r="S382" s="67">
        <f t="shared" si="1787"/>
        <v>0</v>
      </c>
      <c r="T382" s="67">
        <f t="shared" si="1787"/>
        <v>0</v>
      </c>
      <c r="U382" s="66">
        <f t="shared" si="1717"/>
        <v>34800</v>
      </c>
      <c r="V382" s="66">
        <f t="shared" si="1718"/>
        <v>0</v>
      </c>
      <c r="W382" s="66">
        <f t="shared" si="1719"/>
        <v>0</v>
      </c>
      <c r="X382" s="69">
        <f t="shared" ref="X382:Y382" si="1788">IF(O382&gt;0,O382/K382,0)</f>
        <v>0</v>
      </c>
      <c r="Y382" s="69">
        <f t="shared" si="1788"/>
        <v>0</v>
      </c>
      <c r="Z382" s="69">
        <f t="shared" si="1378"/>
        <v>0</v>
      </c>
      <c r="AA382" s="195"/>
      <c r="AB382" s="195"/>
      <c r="AC382" s="195"/>
      <c r="AD382" s="195"/>
      <c r="AE382" s="171"/>
      <c r="AF382" s="171"/>
      <c r="AG382" s="173"/>
      <c r="AH382" s="171"/>
      <c r="AI382" s="195"/>
      <c r="AJ382" s="195"/>
      <c r="AK382" s="195"/>
      <c r="AL382" s="195"/>
      <c r="AM382" s="195"/>
      <c r="AN382" s="195"/>
      <c r="AO382" s="195"/>
      <c r="AP382" s="195"/>
      <c r="AQ382" s="195"/>
      <c r="AR382" s="195"/>
      <c r="AS382" s="195"/>
      <c r="AT382" s="195"/>
      <c r="AU382" s="195"/>
      <c r="AV382" s="195"/>
      <c r="AW382" s="195"/>
      <c r="AX382" s="195"/>
      <c r="AY382" s="195"/>
      <c r="AZ382" s="195"/>
      <c r="BA382" s="195"/>
      <c r="BB382" s="195"/>
      <c r="BC382" s="195"/>
      <c r="BD382" s="195"/>
      <c r="BE382" s="195"/>
      <c r="BF382" s="195"/>
      <c r="BG382" s="195"/>
      <c r="BH382" s="195"/>
      <c r="BI382" s="195"/>
      <c r="BJ382" s="195"/>
      <c r="BK382" s="195"/>
      <c r="BL382" s="195"/>
      <c r="BM382" s="195"/>
      <c r="BN382" s="70">
        <f t="shared" si="1773"/>
        <v>0</v>
      </c>
      <c r="BO382" s="65">
        <f t="shared" si="1774"/>
        <v>0</v>
      </c>
      <c r="BP382" s="70">
        <f t="shared" si="1775"/>
        <v>0</v>
      </c>
      <c r="BQ382" s="70">
        <f t="shared" si="1776"/>
        <v>34800</v>
      </c>
      <c r="BR382" s="70">
        <f t="shared" si="1777"/>
        <v>0</v>
      </c>
      <c r="BS382" s="70">
        <f t="shared" si="1778"/>
        <v>34800</v>
      </c>
      <c r="BT382" s="70">
        <f t="shared" si="1779"/>
        <v>0</v>
      </c>
      <c r="BU382" s="70">
        <f t="shared" si="1780"/>
        <v>0</v>
      </c>
      <c r="BV382" s="70">
        <f t="shared" si="1781"/>
        <v>34800</v>
      </c>
      <c r="BW382" s="70">
        <f t="shared" si="1782"/>
        <v>0</v>
      </c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>
      <c r="A383" s="268" t="s">
        <v>725</v>
      </c>
      <c r="B383" s="202"/>
      <c r="C383" s="96" t="s">
        <v>132</v>
      </c>
      <c r="D383" s="106" t="s">
        <v>724</v>
      </c>
      <c r="E383" s="117"/>
      <c r="F383" s="118"/>
      <c r="G383" s="60">
        <f t="shared" si="1714"/>
        <v>0</v>
      </c>
      <c r="H383" s="60"/>
      <c r="I383" s="61">
        <f t="shared" si="578"/>
        <v>0</v>
      </c>
      <c r="J383" s="61">
        <f t="shared" si="579"/>
        <v>0</v>
      </c>
      <c r="K383" s="260">
        <f>155040-33165-121875</f>
        <v>0</v>
      </c>
      <c r="L383" s="193"/>
      <c r="M383" s="195"/>
      <c r="N383" s="195"/>
      <c r="O383" s="66">
        <f t="shared" ref="O383:Q383" si="1789">AA383+AD383+AG383+AJ383+AM383+AP383+AS383+AV383+AY383+BB383+BE383+BH383</f>
        <v>0</v>
      </c>
      <c r="P383" s="66">
        <f t="shared" si="1789"/>
        <v>0</v>
      </c>
      <c r="Q383" s="66">
        <f t="shared" si="1789"/>
        <v>0</v>
      </c>
      <c r="R383" s="67">
        <f t="shared" ref="R383:T383" si="1790">IF(BK383=0,SUM(AA383+AD383+AG383+AJ383+AM383+AP383+AS383+AV383+AY383+BB383+BE383+BH383),BK383)</f>
        <v>0</v>
      </c>
      <c r="S383" s="67">
        <f t="shared" si="1790"/>
        <v>0</v>
      </c>
      <c r="T383" s="67">
        <f t="shared" si="1790"/>
        <v>0</v>
      </c>
      <c r="U383" s="66">
        <f t="shared" si="1717"/>
        <v>0</v>
      </c>
      <c r="V383" s="66">
        <f t="shared" si="1718"/>
        <v>0</v>
      </c>
      <c r="W383" s="66">
        <f t="shared" si="1719"/>
        <v>0</v>
      </c>
      <c r="X383" s="69">
        <f t="shared" ref="X383:Y383" si="1791">IF(O383&gt;0,O383/K383,0)</f>
        <v>0</v>
      </c>
      <c r="Y383" s="69">
        <f t="shared" si="1791"/>
        <v>0</v>
      </c>
      <c r="Z383" s="69">
        <f t="shared" si="1378"/>
        <v>0</v>
      </c>
      <c r="AA383" s="195"/>
      <c r="AB383" s="195"/>
      <c r="AC383" s="195"/>
      <c r="AD383" s="195"/>
      <c r="AE383" s="171"/>
      <c r="AF383" s="171"/>
      <c r="AG383" s="173">
        <v>33615</v>
      </c>
      <c r="AH383" s="171"/>
      <c r="AI383" s="195"/>
      <c r="AJ383" s="195">
        <f>-33165+-450</f>
        <v>-33615</v>
      </c>
      <c r="AK383" s="195"/>
      <c r="AL383" s="195"/>
      <c r="AM383" s="195"/>
      <c r="AN383" s="195"/>
      <c r="AO383" s="195"/>
      <c r="AP383" s="195"/>
      <c r="AQ383" s="195"/>
      <c r="AR383" s="195"/>
      <c r="AS383" s="195"/>
      <c r="AT383" s="195"/>
      <c r="AU383" s="195"/>
      <c r="AV383" s="195"/>
      <c r="AW383" s="195"/>
      <c r="AX383" s="195"/>
      <c r="AY383" s="195"/>
      <c r="AZ383" s="195"/>
      <c r="BA383" s="195"/>
      <c r="BB383" s="195"/>
      <c r="BC383" s="195"/>
      <c r="BD383" s="195"/>
      <c r="BE383" s="195"/>
      <c r="BF383" s="195"/>
      <c r="BG383" s="195"/>
      <c r="BH383" s="195"/>
      <c r="BI383" s="195"/>
      <c r="BJ383" s="195"/>
      <c r="BK383" s="195"/>
      <c r="BL383" s="195"/>
      <c r="BM383" s="195"/>
      <c r="BN383" s="70">
        <f t="shared" si="1773"/>
        <v>0</v>
      </c>
      <c r="BO383" s="65">
        <f t="shared" si="1774"/>
        <v>0</v>
      </c>
      <c r="BP383" s="70">
        <f t="shared" si="1775"/>
        <v>0</v>
      </c>
      <c r="BQ383" s="70">
        <f t="shared" si="1776"/>
        <v>0</v>
      </c>
      <c r="BR383" s="70">
        <f t="shared" si="1777"/>
        <v>0</v>
      </c>
      <c r="BS383" s="70">
        <f t="shared" si="1778"/>
        <v>0</v>
      </c>
      <c r="BT383" s="70">
        <f t="shared" si="1779"/>
        <v>0</v>
      </c>
      <c r="BU383" s="70">
        <f t="shared" si="1780"/>
        <v>0</v>
      </c>
      <c r="BV383" s="70">
        <f t="shared" si="1781"/>
        <v>0</v>
      </c>
      <c r="BW383" s="70">
        <f t="shared" si="1782"/>
        <v>0</v>
      </c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>
      <c r="A384" s="269" t="s">
        <v>726</v>
      </c>
      <c r="B384" s="202"/>
      <c r="C384" s="57" t="s">
        <v>699</v>
      </c>
      <c r="D384" s="106" t="s">
        <v>700</v>
      </c>
      <c r="E384" s="117"/>
      <c r="F384" s="118"/>
      <c r="G384" s="60">
        <f t="shared" si="1714"/>
        <v>0</v>
      </c>
      <c r="H384" s="60"/>
      <c r="I384" s="61">
        <f t="shared" si="578"/>
        <v>0</v>
      </c>
      <c r="J384" s="61">
        <f t="shared" si="579"/>
        <v>0</v>
      </c>
      <c r="K384" s="260">
        <v>33165</v>
      </c>
      <c r="L384" s="193"/>
      <c r="M384" s="195"/>
      <c r="N384" s="195"/>
      <c r="O384" s="66">
        <f t="shared" ref="O384:Q384" si="1792">AA384+AD384+AG384+AJ384+AM384+AP384+AS384+AV384+AY384+BB384+BE384+BH384</f>
        <v>33165</v>
      </c>
      <c r="P384" s="66">
        <f t="shared" si="1792"/>
        <v>0</v>
      </c>
      <c r="Q384" s="66">
        <f t="shared" si="1792"/>
        <v>0</v>
      </c>
      <c r="R384" s="67">
        <f t="shared" ref="R384:T384" si="1793">IF(BK384=0,SUM(AA384+AD384+AG384+AJ384+AM384+AP384+AS384+AV384+AY384+BB384+BE384+BH384),BK384)</f>
        <v>33165</v>
      </c>
      <c r="S384" s="67">
        <f t="shared" si="1793"/>
        <v>0</v>
      </c>
      <c r="T384" s="67">
        <f t="shared" si="1793"/>
        <v>0</v>
      </c>
      <c r="U384" s="66">
        <f t="shared" si="1717"/>
        <v>0</v>
      </c>
      <c r="V384" s="66">
        <f t="shared" si="1718"/>
        <v>0</v>
      </c>
      <c r="W384" s="66">
        <f t="shared" si="1719"/>
        <v>0</v>
      </c>
      <c r="X384" s="69">
        <f t="shared" ref="X384:Y384" si="1794">IF(O384&gt;0,O384/K384,0)</f>
        <v>1</v>
      </c>
      <c r="Y384" s="69">
        <f t="shared" si="1794"/>
        <v>0</v>
      </c>
      <c r="Z384" s="69">
        <f t="shared" si="1378"/>
        <v>0</v>
      </c>
      <c r="AA384" s="195"/>
      <c r="AB384" s="195"/>
      <c r="AC384" s="195"/>
      <c r="AD384" s="195"/>
      <c r="AE384" s="171"/>
      <c r="AF384" s="171"/>
      <c r="AG384" s="171"/>
      <c r="AH384" s="171"/>
      <c r="AI384" s="195"/>
      <c r="AJ384" s="197">
        <v>33165</v>
      </c>
      <c r="AK384" s="195"/>
      <c r="AL384" s="195"/>
      <c r="AM384" s="195"/>
      <c r="AN384" s="195"/>
      <c r="AO384" s="195"/>
      <c r="AP384" s="195"/>
      <c r="AQ384" s="195"/>
      <c r="AR384" s="195"/>
      <c r="AS384" s="195"/>
      <c r="AT384" s="195"/>
      <c r="AU384" s="195"/>
      <c r="AV384" s="195"/>
      <c r="AW384" s="195"/>
      <c r="AX384" s="195"/>
      <c r="AY384" s="195"/>
      <c r="AZ384" s="195"/>
      <c r="BA384" s="195"/>
      <c r="BB384" s="195"/>
      <c r="BC384" s="195"/>
      <c r="BD384" s="195"/>
      <c r="BE384" s="195"/>
      <c r="BF384" s="195"/>
      <c r="BG384" s="195"/>
      <c r="BH384" s="195"/>
      <c r="BI384" s="195"/>
      <c r="BJ384" s="195"/>
      <c r="BK384" s="195"/>
      <c r="BL384" s="195"/>
      <c r="BM384" s="195"/>
      <c r="BN384" s="70">
        <f t="shared" si="1773"/>
        <v>33165</v>
      </c>
      <c r="BO384" s="65">
        <f t="shared" si="1774"/>
        <v>0</v>
      </c>
      <c r="BP384" s="70">
        <f t="shared" si="1775"/>
        <v>33165</v>
      </c>
      <c r="BQ384" s="70">
        <f t="shared" si="1776"/>
        <v>0</v>
      </c>
      <c r="BR384" s="70">
        <f t="shared" si="1777"/>
        <v>0</v>
      </c>
      <c r="BS384" s="70">
        <f t="shared" si="1778"/>
        <v>0</v>
      </c>
      <c r="BT384" s="70">
        <f t="shared" si="1779"/>
        <v>0</v>
      </c>
      <c r="BU384" s="70">
        <f t="shared" si="1780"/>
        <v>33165</v>
      </c>
      <c r="BV384" s="70">
        <f t="shared" si="1781"/>
        <v>0</v>
      </c>
      <c r="BW384" s="70">
        <f t="shared" si="1782"/>
        <v>33165</v>
      </c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>
      <c r="A385" s="269" t="s">
        <v>727</v>
      </c>
      <c r="B385" s="202"/>
      <c r="C385" s="57" t="s">
        <v>699</v>
      </c>
      <c r="D385" s="106" t="s">
        <v>700</v>
      </c>
      <c r="E385" s="117"/>
      <c r="F385" s="118"/>
      <c r="G385" s="60">
        <f t="shared" si="1714"/>
        <v>0</v>
      </c>
      <c r="H385" s="60"/>
      <c r="I385" s="61">
        <f t="shared" si="578"/>
        <v>0</v>
      </c>
      <c r="J385" s="61">
        <f t="shared" si="579"/>
        <v>0</v>
      </c>
      <c r="K385" s="260">
        <v>121875</v>
      </c>
      <c r="L385" s="193"/>
      <c r="M385" s="195"/>
      <c r="N385" s="195"/>
      <c r="O385" s="66">
        <f t="shared" ref="O385:Q385" si="1795">AA385+AD385+AG385+AJ385+AM385+AP385+AS385+AV385+AY385+BB385+BE385+BH385</f>
        <v>34890</v>
      </c>
      <c r="P385" s="66">
        <f t="shared" si="1795"/>
        <v>0</v>
      </c>
      <c r="Q385" s="66">
        <f t="shared" si="1795"/>
        <v>0</v>
      </c>
      <c r="R385" s="67">
        <f t="shared" ref="R385:T385" si="1796">IF(BK385=0,SUM(AA385+AD385+AG385+AJ385+AM385+AP385+AS385+AV385+AY385+BB385+BE385+BH385),BK385)</f>
        <v>34890</v>
      </c>
      <c r="S385" s="67">
        <f t="shared" si="1796"/>
        <v>0</v>
      </c>
      <c r="T385" s="67">
        <f t="shared" si="1796"/>
        <v>0</v>
      </c>
      <c r="U385" s="66">
        <f t="shared" si="1717"/>
        <v>86985</v>
      </c>
      <c r="V385" s="66">
        <f t="shared" si="1718"/>
        <v>0</v>
      </c>
      <c r="W385" s="66">
        <f t="shared" si="1719"/>
        <v>0</v>
      </c>
      <c r="X385" s="69">
        <f t="shared" ref="X385:Y385" si="1797">IF(O385&gt;0,O385/K385,0)</f>
        <v>0.2862769230769231</v>
      </c>
      <c r="Y385" s="69">
        <f t="shared" si="1797"/>
        <v>0</v>
      </c>
      <c r="Z385" s="69">
        <f t="shared" si="1378"/>
        <v>0</v>
      </c>
      <c r="AA385" s="195"/>
      <c r="AB385" s="195"/>
      <c r="AC385" s="195"/>
      <c r="AD385" s="195"/>
      <c r="AE385" s="171"/>
      <c r="AF385" s="171"/>
      <c r="AG385" s="171"/>
      <c r="AH385" s="171"/>
      <c r="AI385" s="195"/>
      <c r="AJ385" s="197">
        <v>450</v>
      </c>
      <c r="AK385" s="195"/>
      <c r="AL385" s="195"/>
      <c r="AM385" s="197">
        <f>17220+17220</f>
        <v>34440</v>
      </c>
      <c r="AN385" s="195"/>
      <c r="AO385" s="195"/>
      <c r="AP385" s="195"/>
      <c r="AQ385" s="195"/>
      <c r="AR385" s="195"/>
      <c r="AS385" s="195"/>
      <c r="AT385" s="195"/>
      <c r="AU385" s="195"/>
      <c r="AV385" s="195"/>
      <c r="AW385" s="195"/>
      <c r="AX385" s="195"/>
      <c r="AY385" s="195"/>
      <c r="AZ385" s="195"/>
      <c r="BA385" s="195"/>
      <c r="BB385" s="195"/>
      <c r="BC385" s="195"/>
      <c r="BD385" s="195"/>
      <c r="BE385" s="195"/>
      <c r="BF385" s="195"/>
      <c r="BG385" s="195"/>
      <c r="BH385" s="195"/>
      <c r="BI385" s="195"/>
      <c r="BJ385" s="195"/>
      <c r="BK385" s="195"/>
      <c r="BL385" s="195"/>
      <c r="BM385" s="195"/>
      <c r="BN385" s="70">
        <f t="shared" si="1773"/>
        <v>34890</v>
      </c>
      <c r="BO385" s="65">
        <f t="shared" si="1774"/>
        <v>0</v>
      </c>
      <c r="BP385" s="70">
        <f t="shared" si="1775"/>
        <v>34890</v>
      </c>
      <c r="BQ385" s="70">
        <f t="shared" si="1776"/>
        <v>86985</v>
      </c>
      <c r="BR385" s="70">
        <f t="shared" si="1777"/>
        <v>0</v>
      </c>
      <c r="BS385" s="70">
        <f t="shared" si="1778"/>
        <v>86985</v>
      </c>
      <c r="BT385" s="70">
        <f t="shared" si="1779"/>
        <v>0</v>
      </c>
      <c r="BU385" s="70">
        <f t="shared" si="1780"/>
        <v>34890</v>
      </c>
      <c r="BV385" s="70">
        <f t="shared" si="1781"/>
        <v>86985</v>
      </c>
      <c r="BW385" s="70">
        <f t="shared" si="1782"/>
        <v>34890</v>
      </c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>
      <c r="A386" s="201" t="s">
        <v>728</v>
      </c>
      <c r="B386" s="73"/>
      <c r="C386" s="57" t="s">
        <v>729</v>
      </c>
      <c r="D386" s="102" t="s">
        <v>730</v>
      </c>
      <c r="E386" s="117">
        <v>15000</v>
      </c>
      <c r="F386" s="118"/>
      <c r="G386" s="60">
        <f t="shared" si="1714"/>
        <v>15000</v>
      </c>
      <c r="H386" s="60"/>
      <c r="I386" s="61">
        <f t="shared" si="578"/>
        <v>0</v>
      </c>
      <c r="J386" s="61">
        <f t="shared" si="579"/>
        <v>0</v>
      </c>
      <c r="K386" s="260"/>
      <c r="L386" s="193"/>
      <c r="M386" s="195"/>
      <c r="N386" s="195"/>
      <c r="O386" s="66">
        <f t="shared" ref="O386:Q386" si="1798">AA386+AD386+AG386+AJ386+AM386+AP386+AS386+AV386+AY386+BB386+BE386+BH386</f>
        <v>0</v>
      </c>
      <c r="P386" s="66">
        <f t="shared" si="1798"/>
        <v>0</v>
      </c>
      <c r="Q386" s="66">
        <f t="shared" si="1798"/>
        <v>0</v>
      </c>
      <c r="R386" s="67">
        <f t="shared" ref="R386:T386" si="1799">IF(BK386=0,SUM(AA386+AD386+AG386+AJ386+AM386+AP386+AS386+AV386+AY386+BB386+BE386+BH386),BK386)</f>
        <v>0</v>
      </c>
      <c r="S386" s="67">
        <f t="shared" si="1799"/>
        <v>0</v>
      </c>
      <c r="T386" s="67">
        <f t="shared" si="1799"/>
        <v>0</v>
      </c>
      <c r="U386" s="66">
        <f t="shared" si="1717"/>
        <v>0</v>
      </c>
      <c r="V386" s="66">
        <f t="shared" si="1718"/>
        <v>0</v>
      </c>
      <c r="W386" s="66">
        <f t="shared" si="1719"/>
        <v>0</v>
      </c>
      <c r="X386" s="69">
        <f t="shared" ref="X386:Y386" si="1800">IF(O386&gt;0,O386/K386,0)</f>
        <v>0</v>
      </c>
      <c r="Y386" s="69">
        <f t="shared" si="1800"/>
        <v>0</v>
      </c>
      <c r="Z386" s="69">
        <f t="shared" si="1378"/>
        <v>0</v>
      </c>
      <c r="AA386" s="195"/>
      <c r="AB386" s="195"/>
      <c r="AC386" s="195"/>
      <c r="AD386" s="195"/>
      <c r="AE386" s="171"/>
      <c r="AF386" s="171"/>
      <c r="AG386" s="171"/>
      <c r="AH386" s="171"/>
      <c r="AI386" s="195"/>
      <c r="AJ386" s="195"/>
      <c r="AK386" s="195"/>
      <c r="AL386" s="195"/>
      <c r="AM386" s="195"/>
      <c r="AN386" s="195"/>
      <c r="AO386" s="195"/>
      <c r="AP386" s="197"/>
      <c r="AQ386" s="195"/>
      <c r="AR386" s="195"/>
      <c r="AS386" s="195"/>
      <c r="AT386" s="195"/>
      <c r="AU386" s="195"/>
      <c r="AV386" s="195"/>
      <c r="AW386" s="195"/>
      <c r="AX386" s="195"/>
      <c r="AY386" s="195"/>
      <c r="AZ386" s="195"/>
      <c r="BA386" s="195"/>
      <c r="BB386" s="195"/>
      <c r="BC386" s="195"/>
      <c r="BD386" s="195"/>
      <c r="BE386" s="195"/>
      <c r="BF386" s="195"/>
      <c r="BG386" s="195"/>
      <c r="BH386" s="195"/>
      <c r="BI386" s="195"/>
      <c r="BJ386" s="195"/>
      <c r="BK386" s="195"/>
      <c r="BL386" s="195"/>
      <c r="BM386" s="195"/>
      <c r="BN386" s="70">
        <f t="shared" si="1773"/>
        <v>0</v>
      </c>
      <c r="BO386" s="65">
        <f t="shared" si="1774"/>
        <v>0</v>
      </c>
      <c r="BP386" s="70">
        <f t="shared" si="1775"/>
        <v>0</v>
      </c>
      <c r="BQ386" s="70">
        <f t="shared" si="1776"/>
        <v>0</v>
      </c>
      <c r="BR386" s="70">
        <f t="shared" si="1777"/>
        <v>0</v>
      </c>
      <c r="BS386" s="70">
        <f t="shared" si="1778"/>
        <v>0</v>
      </c>
      <c r="BT386" s="70">
        <f t="shared" si="1779"/>
        <v>0</v>
      </c>
      <c r="BU386" s="70">
        <f t="shared" si="1780"/>
        <v>0</v>
      </c>
      <c r="BV386" s="70">
        <f t="shared" si="1781"/>
        <v>0</v>
      </c>
      <c r="BW386" s="70">
        <f t="shared" si="1782"/>
        <v>0</v>
      </c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>
      <c r="A387" s="107"/>
      <c r="B387" s="105" t="s">
        <v>731</v>
      </c>
      <c r="C387" s="57" t="s">
        <v>729</v>
      </c>
      <c r="D387" s="102" t="s">
        <v>732</v>
      </c>
      <c r="E387" s="117"/>
      <c r="F387" s="118"/>
      <c r="G387" s="60">
        <f t="shared" si="1714"/>
        <v>0</v>
      </c>
      <c r="H387" s="60"/>
      <c r="I387" s="61">
        <f t="shared" si="578"/>
        <v>0</v>
      </c>
      <c r="J387" s="61">
        <f t="shared" si="579"/>
        <v>0</v>
      </c>
      <c r="K387" s="260">
        <v>360</v>
      </c>
      <c r="L387" s="193">
        <v>682.42</v>
      </c>
      <c r="M387" s="195"/>
      <c r="N387" s="195"/>
      <c r="O387" s="66">
        <f t="shared" ref="O387:Q387" si="1801">AA387+AD387+AG387+AJ387+AM387+AP387+AS387+AV387+AY387+BB387+BE387+BH387</f>
        <v>0</v>
      </c>
      <c r="P387" s="66">
        <f t="shared" si="1801"/>
        <v>682.42</v>
      </c>
      <c r="Q387" s="66">
        <f t="shared" si="1801"/>
        <v>0</v>
      </c>
      <c r="R387" s="67">
        <f t="shared" ref="R387:T387" si="1802">IF(BK387=0,SUM(AA387+AD387+AG387+AJ387+AM387+AP387+AS387+AV387+AY387+BB387+BE387+BH387),BK387)</f>
        <v>0</v>
      </c>
      <c r="S387" s="67">
        <f t="shared" si="1802"/>
        <v>682.42</v>
      </c>
      <c r="T387" s="67">
        <f t="shared" si="1802"/>
        <v>0</v>
      </c>
      <c r="U387" s="270">
        <f t="shared" si="1717"/>
        <v>360</v>
      </c>
      <c r="V387" s="66">
        <f t="shared" si="1718"/>
        <v>0</v>
      </c>
      <c r="W387" s="66">
        <f t="shared" si="1719"/>
        <v>0</v>
      </c>
      <c r="X387" s="69">
        <f t="shared" ref="X387:Y387" si="1803">IF(O387&gt;0,O387/K387,0)</f>
        <v>0</v>
      </c>
      <c r="Y387" s="69">
        <f t="shared" si="1803"/>
        <v>1</v>
      </c>
      <c r="Z387" s="69">
        <f t="shared" si="1378"/>
        <v>0</v>
      </c>
      <c r="AA387" s="195"/>
      <c r="AB387" s="197">
        <v>682.42</v>
      </c>
      <c r="AC387" s="195"/>
      <c r="AD387" s="195"/>
      <c r="AE387" s="171"/>
      <c r="AF387" s="171"/>
      <c r="AG387" s="171"/>
      <c r="AH387" s="171"/>
      <c r="AI387" s="195"/>
      <c r="AJ387" s="195"/>
      <c r="AK387" s="195"/>
      <c r="AL387" s="195"/>
      <c r="AM387" s="195"/>
      <c r="AN387" s="195"/>
      <c r="AO387" s="195"/>
      <c r="AP387" s="195"/>
      <c r="AQ387" s="195"/>
      <c r="AR387" s="195"/>
      <c r="AS387" s="195"/>
      <c r="AT387" s="195"/>
      <c r="AU387" s="195"/>
      <c r="AV387" s="195"/>
      <c r="AW387" s="195"/>
      <c r="AX387" s="195"/>
      <c r="AY387" s="195"/>
      <c r="AZ387" s="195"/>
      <c r="BA387" s="195"/>
      <c r="BB387" s="195"/>
      <c r="BC387" s="195"/>
      <c r="BD387" s="195"/>
      <c r="BE387" s="195"/>
      <c r="BF387" s="195"/>
      <c r="BG387" s="195"/>
      <c r="BH387" s="195"/>
      <c r="BI387" s="195"/>
      <c r="BJ387" s="195"/>
      <c r="BK387" s="195"/>
      <c r="BL387" s="195"/>
      <c r="BM387" s="195"/>
      <c r="BN387" s="70">
        <f t="shared" si="1773"/>
        <v>0</v>
      </c>
      <c r="BO387" s="65">
        <f t="shared" si="1774"/>
        <v>0</v>
      </c>
      <c r="BP387" s="70">
        <f t="shared" si="1775"/>
        <v>0</v>
      </c>
      <c r="BQ387" s="70">
        <f t="shared" si="1776"/>
        <v>360</v>
      </c>
      <c r="BR387" s="70">
        <f t="shared" si="1777"/>
        <v>0</v>
      </c>
      <c r="BS387" s="70">
        <f t="shared" si="1778"/>
        <v>360</v>
      </c>
      <c r="BT387" s="70">
        <f t="shared" si="1779"/>
        <v>0</v>
      </c>
      <c r="BU387" s="70">
        <f t="shared" si="1780"/>
        <v>0</v>
      </c>
      <c r="BV387" s="70">
        <f t="shared" si="1781"/>
        <v>360</v>
      </c>
      <c r="BW387" s="70">
        <f t="shared" si="1782"/>
        <v>0</v>
      </c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>
      <c r="A388" s="81"/>
      <c r="B388" s="73" t="s">
        <v>733</v>
      </c>
      <c r="C388" s="57" t="s">
        <v>463</v>
      </c>
      <c r="D388" s="102" t="s">
        <v>734</v>
      </c>
      <c r="E388" s="117">
        <v>40000</v>
      </c>
      <c r="F388" s="118"/>
      <c r="G388" s="60">
        <f t="shared" si="1714"/>
        <v>40000</v>
      </c>
      <c r="H388" s="60"/>
      <c r="I388" s="61">
        <f t="shared" si="578"/>
        <v>0</v>
      </c>
      <c r="J388" s="61">
        <f t="shared" si="579"/>
        <v>0</v>
      </c>
      <c r="K388" s="193"/>
      <c r="L388" s="193">
        <v>6857.41</v>
      </c>
      <c r="M388" s="197">
        <v>6857.41</v>
      </c>
      <c r="N388" s="195"/>
      <c r="O388" s="66">
        <f t="shared" ref="O388:Q388" si="1804">AA388+AD388+AG388+AJ388+AM388+AP388+AS388+AV388+AY388+BB388+BE388+BH388</f>
        <v>0</v>
      </c>
      <c r="P388" s="66">
        <f t="shared" si="1804"/>
        <v>0</v>
      </c>
      <c r="Q388" s="66">
        <f t="shared" si="1804"/>
        <v>0</v>
      </c>
      <c r="R388" s="67">
        <f t="shared" ref="R388:T388" si="1805">IF(BK388=0,SUM(AA388+AD388+AG388+AJ388+AM388+AP388+AS388+AV388+AY388+BB388+BE388+BH388),BK388)</f>
        <v>0</v>
      </c>
      <c r="S388" s="67">
        <f t="shared" si="1805"/>
        <v>0</v>
      </c>
      <c r="T388" s="67">
        <f t="shared" si="1805"/>
        <v>0</v>
      </c>
      <c r="U388" s="66">
        <f t="shared" si="1717"/>
        <v>0</v>
      </c>
      <c r="V388" s="66">
        <f t="shared" si="1718"/>
        <v>0</v>
      </c>
      <c r="W388" s="66">
        <f t="shared" si="1719"/>
        <v>0</v>
      </c>
      <c r="X388" s="69">
        <f t="shared" ref="X388:Y388" si="1806">IF(O388&gt;0,O388/K388,0)</f>
        <v>0</v>
      </c>
      <c r="Y388" s="69">
        <f t="shared" si="1806"/>
        <v>0</v>
      </c>
      <c r="Z388" s="69">
        <f t="shared" si="1378"/>
        <v>0</v>
      </c>
      <c r="AA388" s="195"/>
      <c r="AB388" s="195"/>
      <c r="AC388" s="195"/>
      <c r="AD388" s="195"/>
      <c r="AE388" s="171"/>
      <c r="AF388" s="171"/>
      <c r="AG388" s="171"/>
      <c r="AH388" s="171"/>
      <c r="AI388" s="195"/>
      <c r="AJ388" s="195"/>
      <c r="AK388" s="195"/>
      <c r="AL388" s="195"/>
      <c r="AM388" s="195"/>
      <c r="AN388" s="195"/>
      <c r="AO388" s="195"/>
      <c r="AP388" s="195"/>
      <c r="AQ388" s="195"/>
      <c r="AR388" s="195"/>
      <c r="AS388" s="195"/>
      <c r="AT388" s="195"/>
      <c r="AU388" s="195"/>
      <c r="AV388" s="195"/>
      <c r="AW388" s="195"/>
      <c r="AX388" s="195"/>
      <c r="AY388" s="195"/>
      <c r="AZ388" s="195"/>
      <c r="BA388" s="195"/>
      <c r="BB388" s="195"/>
      <c r="BC388" s="195"/>
      <c r="BD388" s="195"/>
      <c r="BE388" s="195"/>
      <c r="BF388" s="195"/>
      <c r="BG388" s="195"/>
      <c r="BH388" s="195"/>
      <c r="BI388" s="195"/>
      <c r="BJ388" s="195"/>
      <c r="BK388" s="195"/>
      <c r="BL388" s="195"/>
      <c r="BM388" s="195"/>
      <c r="BN388" s="70">
        <f t="shared" si="1773"/>
        <v>0</v>
      </c>
      <c r="BO388" s="65">
        <f t="shared" si="1774"/>
        <v>0</v>
      </c>
      <c r="BP388" s="70">
        <f t="shared" si="1775"/>
        <v>0</v>
      </c>
      <c r="BQ388" s="70">
        <f t="shared" si="1776"/>
        <v>0</v>
      </c>
      <c r="BR388" s="70">
        <f t="shared" si="1777"/>
        <v>0</v>
      </c>
      <c r="BS388" s="70">
        <f t="shared" si="1778"/>
        <v>0</v>
      </c>
      <c r="BT388" s="70">
        <f t="shared" si="1779"/>
        <v>0</v>
      </c>
      <c r="BU388" s="70">
        <f t="shared" si="1780"/>
        <v>0</v>
      </c>
      <c r="BV388" s="70">
        <f t="shared" si="1781"/>
        <v>0</v>
      </c>
      <c r="BW388" s="70">
        <f t="shared" si="1782"/>
        <v>0</v>
      </c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>
      <c r="A389" s="107"/>
      <c r="B389" s="105" t="s">
        <v>735</v>
      </c>
      <c r="C389" s="57" t="s">
        <v>463</v>
      </c>
      <c r="D389" s="102" t="s">
        <v>736</v>
      </c>
      <c r="E389" s="117"/>
      <c r="F389" s="118"/>
      <c r="G389" s="60">
        <f t="shared" si="1714"/>
        <v>0</v>
      </c>
      <c r="H389" s="60"/>
      <c r="I389" s="61">
        <f t="shared" si="578"/>
        <v>0</v>
      </c>
      <c r="J389" s="61">
        <f t="shared" si="579"/>
        <v>0</v>
      </c>
      <c r="K389" s="193"/>
      <c r="L389" s="193">
        <v>3275.19</v>
      </c>
      <c r="M389" s="197">
        <v>1088.1600000000001</v>
      </c>
      <c r="N389" s="195"/>
      <c r="O389" s="66">
        <f t="shared" ref="O389:Q389" si="1807">AA389+AD389+AG389+AJ389+AM389+AP389+AS389+AV389+AY389+BB389+BE389+BH389</f>
        <v>0</v>
      </c>
      <c r="P389" s="66">
        <f t="shared" si="1807"/>
        <v>2187.0300000000002</v>
      </c>
      <c r="Q389" s="66">
        <f t="shared" si="1807"/>
        <v>0</v>
      </c>
      <c r="R389" s="67">
        <f t="shared" ref="R389:T389" si="1808">IF(BK389=0,SUM(AA389+AD389+AG389+AJ389+AM389+AP389+AS389+AV389+AY389+BB389+BE389+BH389),BK389)</f>
        <v>0</v>
      </c>
      <c r="S389" s="67">
        <f t="shared" si="1808"/>
        <v>2187.0300000000002</v>
      </c>
      <c r="T389" s="67">
        <f t="shared" si="1808"/>
        <v>0</v>
      </c>
      <c r="U389" s="66">
        <f t="shared" si="1717"/>
        <v>0</v>
      </c>
      <c r="V389" s="66">
        <f t="shared" si="1718"/>
        <v>0</v>
      </c>
      <c r="W389" s="66">
        <f t="shared" si="1719"/>
        <v>0</v>
      </c>
      <c r="X389" s="69">
        <f t="shared" ref="X389:Y389" si="1809">IF(O389&gt;0,O389/K389,0)</f>
        <v>0</v>
      </c>
      <c r="Y389" s="69">
        <f t="shared" si="1809"/>
        <v>0.66775667976514341</v>
      </c>
      <c r="Z389" s="69">
        <f t="shared" si="1378"/>
        <v>0</v>
      </c>
      <c r="AA389" s="195"/>
      <c r="AB389" s="195"/>
      <c r="AC389" s="195"/>
      <c r="AD389" s="195"/>
      <c r="AE389" s="173">
        <v>2187.0300000000002</v>
      </c>
      <c r="AF389" s="171"/>
      <c r="AG389" s="171"/>
      <c r="AH389" s="171"/>
      <c r="AI389" s="195"/>
      <c r="AJ389" s="195"/>
      <c r="AK389" s="195"/>
      <c r="AL389" s="195"/>
      <c r="AM389" s="195"/>
      <c r="AN389" s="195"/>
      <c r="AO389" s="195"/>
      <c r="AP389" s="195"/>
      <c r="AQ389" s="195"/>
      <c r="AR389" s="195"/>
      <c r="AS389" s="195"/>
      <c r="AT389" s="195"/>
      <c r="AU389" s="195"/>
      <c r="AV389" s="195"/>
      <c r="AW389" s="195"/>
      <c r="AX389" s="195"/>
      <c r="AY389" s="195"/>
      <c r="AZ389" s="195"/>
      <c r="BA389" s="195"/>
      <c r="BB389" s="195"/>
      <c r="BC389" s="195"/>
      <c r="BD389" s="195"/>
      <c r="BE389" s="195"/>
      <c r="BF389" s="195"/>
      <c r="BG389" s="195"/>
      <c r="BH389" s="195"/>
      <c r="BI389" s="195"/>
      <c r="BJ389" s="195"/>
      <c r="BK389" s="195"/>
      <c r="BL389" s="195"/>
      <c r="BM389" s="195"/>
      <c r="BN389" s="70">
        <f t="shared" si="1773"/>
        <v>0</v>
      </c>
      <c r="BO389" s="65">
        <f t="shared" si="1774"/>
        <v>0</v>
      </c>
      <c r="BP389" s="70">
        <f t="shared" si="1775"/>
        <v>0</v>
      </c>
      <c r="BQ389" s="70">
        <f t="shared" si="1776"/>
        <v>0</v>
      </c>
      <c r="BR389" s="70">
        <f t="shared" si="1777"/>
        <v>0</v>
      </c>
      <c r="BS389" s="70">
        <f t="shared" si="1778"/>
        <v>0</v>
      </c>
      <c r="BT389" s="70">
        <f t="shared" si="1779"/>
        <v>0</v>
      </c>
      <c r="BU389" s="70">
        <f t="shared" si="1780"/>
        <v>0</v>
      </c>
      <c r="BV389" s="70">
        <f t="shared" si="1781"/>
        <v>0</v>
      </c>
      <c r="BW389" s="70">
        <f t="shared" si="1782"/>
        <v>0</v>
      </c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>
      <c r="A390" s="55" t="s">
        <v>737</v>
      </c>
      <c r="B390" s="73"/>
      <c r="C390" s="57" t="s">
        <v>738</v>
      </c>
      <c r="D390" s="106" t="s">
        <v>739</v>
      </c>
      <c r="E390" s="117">
        <v>8000</v>
      </c>
      <c r="F390" s="118"/>
      <c r="G390" s="60">
        <f t="shared" si="1714"/>
        <v>8000</v>
      </c>
      <c r="H390" s="60"/>
      <c r="I390" s="61">
        <f t="shared" si="578"/>
        <v>0.54029250000000006</v>
      </c>
      <c r="J390" s="61">
        <f t="shared" si="579"/>
        <v>0.54029250000000006</v>
      </c>
      <c r="K390" s="260">
        <v>4322.34</v>
      </c>
      <c r="L390" s="193"/>
      <c r="M390" s="195"/>
      <c r="N390" s="195"/>
      <c r="O390" s="66">
        <f t="shared" ref="O390:Q390" si="1810">AA390+AD390+AG390+AJ390+AM390+AP390+AS390+AV390+AY390+BB390+BE390+BH390</f>
        <v>4322.34</v>
      </c>
      <c r="P390" s="66">
        <f t="shared" si="1810"/>
        <v>0</v>
      </c>
      <c r="Q390" s="66">
        <f t="shared" si="1810"/>
        <v>0</v>
      </c>
      <c r="R390" s="67">
        <f t="shared" ref="R390:T390" si="1811">IF(BK390=0,SUM(AA390+AD390+AG390+AJ390+AM390+AP390+AS390+AV390+AY390+BB390+BE390+BH390),BK390)</f>
        <v>4322.34</v>
      </c>
      <c r="S390" s="67">
        <f t="shared" si="1811"/>
        <v>0</v>
      </c>
      <c r="T390" s="67">
        <f t="shared" si="1811"/>
        <v>0</v>
      </c>
      <c r="U390" s="66">
        <f t="shared" si="1717"/>
        <v>0</v>
      </c>
      <c r="V390" s="66">
        <f t="shared" si="1718"/>
        <v>0</v>
      </c>
      <c r="W390" s="66">
        <f t="shared" si="1719"/>
        <v>0</v>
      </c>
      <c r="X390" s="69">
        <f t="shared" ref="X390:Y390" si="1812">IF(O390&gt;0,O390/K390,0)</f>
        <v>1</v>
      </c>
      <c r="Y390" s="69">
        <f t="shared" si="1812"/>
        <v>0</v>
      </c>
      <c r="Z390" s="69">
        <f t="shared" si="1378"/>
        <v>0</v>
      </c>
      <c r="AA390" s="195"/>
      <c r="AB390" s="195"/>
      <c r="AC390" s="195"/>
      <c r="AD390" s="195"/>
      <c r="AE390" s="171"/>
      <c r="AF390" s="171"/>
      <c r="AG390" s="171"/>
      <c r="AH390" s="171"/>
      <c r="AI390" s="195"/>
      <c r="AJ390" s="197">
        <v>4322.34</v>
      </c>
      <c r="AK390" s="195"/>
      <c r="AL390" s="195"/>
      <c r="AM390" s="195"/>
      <c r="AN390" s="195"/>
      <c r="AO390" s="195"/>
      <c r="AP390" s="195"/>
      <c r="AQ390" s="195"/>
      <c r="AR390" s="195"/>
      <c r="AS390" s="195"/>
      <c r="AT390" s="195"/>
      <c r="AU390" s="195"/>
      <c r="AV390" s="195"/>
      <c r="AW390" s="195"/>
      <c r="AX390" s="195"/>
      <c r="AY390" s="195"/>
      <c r="AZ390" s="195"/>
      <c r="BA390" s="195"/>
      <c r="BB390" s="195"/>
      <c r="BC390" s="195"/>
      <c r="BD390" s="195"/>
      <c r="BE390" s="195"/>
      <c r="BF390" s="195"/>
      <c r="BG390" s="195"/>
      <c r="BH390" s="195"/>
      <c r="BI390" s="195"/>
      <c r="BJ390" s="195"/>
      <c r="BK390" s="195"/>
      <c r="BL390" s="195"/>
      <c r="BM390" s="195"/>
      <c r="BN390" s="70">
        <f t="shared" si="1773"/>
        <v>4322.34</v>
      </c>
      <c r="BO390" s="65">
        <f t="shared" si="1774"/>
        <v>0</v>
      </c>
      <c r="BP390" s="70">
        <f t="shared" si="1775"/>
        <v>4322.34</v>
      </c>
      <c r="BQ390" s="70">
        <f t="shared" si="1776"/>
        <v>0</v>
      </c>
      <c r="BR390" s="70">
        <f t="shared" si="1777"/>
        <v>0</v>
      </c>
      <c r="BS390" s="70">
        <f t="shared" si="1778"/>
        <v>0</v>
      </c>
      <c r="BT390" s="70">
        <f t="shared" si="1779"/>
        <v>0</v>
      </c>
      <c r="BU390" s="70">
        <f t="shared" si="1780"/>
        <v>4322.34</v>
      </c>
      <c r="BV390" s="70">
        <f t="shared" si="1781"/>
        <v>0</v>
      </c>
      <c r="BW390" s="70">
        <f t="shared" si="1782"/>
        <v>4322.34</v>
      </c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>
      <c r="A391" s="72"/>
      <c r="B391" s="73"/>
      <c r="C391" s="57" t="s">
        <v>680</v>
      </c>
      <c r="D391" s="102" t="s">
        <v>740</v>
      </c>
      <c r="E391" s="117">
        <v>20000</v>
      </c>
      <c r="F391" s="118"/>
      <c r="G391" s="60">
        <f t="shared" si="1714"/>
        <v>20000</v>
      </c>
      <c r="H391" s="60"/>
      <c r="I391" s="61">
        <f t="shared" si="578"/>
        <v>0</v>
      </c>
      <c r="J391" s="61">
        <f t="shared" si="579"/>
        <v>0</v>
      </c>
      <c r="K391" s="193"/>
      <c r="L391" s="193"/>
      <c r="M391" s="195"/>
      <c r="N391" s="195"/>
      <c r="O391" s="66">
        <f t="shared" ref="O391:Q391" si="1813">AA391+AD391+AG391+AJ391+AM391+AP391+AS391+AV391+AY391+BB391+BE391+BH391</f>
        <v>0</v>
      </c>
      <c r="P391" s="66">
        <f t="shared" si="1813"/>
        <v>0</v>
      </c>
      <c r="Q391" s="66">
        <f t="shared" si="1813"/>
        <v>0</v>
      </c>
      <c r="R391" s="67">
        <f t="shared" ref="R391:T391" si="1814">IF(BK391=0,SUM(AA391+AD391+AG391+AJ391+AM391+AP391+AS391+AV391+AY391+BB391+BE391+BH391),BK391)</f>
        <v>0</v>
      </c>
      <c r="S391" s="67">
        <f t="shared" si="1814"/>
        <v>0</v>
      </c>
      <c r="T391" s="67">
        <f t="shared" si="1814"/>
        <v>0</v>
      </c>
      <c r="U391" s="66">
        <f t="shared" si="1717"/>
        <v>0</v>
      </c>
      <c r="V391" s="66">
        <f t="shared" si="1718"/>
        <v>0</v>
      </c>
      <c r="W391" s="66">
        <f t="shared" si="1719"/>
        <v>0</v>
      </c>
      <c r="X391" s="69">
        <f t="shared" ref="X391:Y391" si="1815">IF(O391&gt;0,O391/K391,0)</f>
        <v>0</v>
      </c>
      <c r="Y391" s="69">
        <f t="shared" si="1815"/>
        <v>0</v>
      </c>
      <c r="Z391" s="69">
        <f t="shared" si="1378"/>
        <v>0</v>
      </c>
      <c r="AA391" s="195"/>
      <c r="AB391" s="195"/>
      <c r="AC391" s="195"/>
      <c r="AD391" s="195"/>
      <c r="AE391" s="171"/>
      <c r="AF391" s="171"/>
      <c r="AG391" s="171"/>
      <c r="AH391" s="171"/>
      <c r="AI391" s="195"/>
      <c r="AJ391" s="195"/>
      <c r="AK391" s="195"/>
      <c r="AL391" s="195"/>
      <c r="AM391" s="195"/>
      <c r="AN391" s="195"/>
      <c r="AO391" s="195"/>
      <c r="AP391" s="195"/>
      <c r="AQ391" s="195"/>
      <c r="AR391" s="195"/>
      <c r="AS391" s="195"/>
      <c r="AT391" s="195"/>
      <c r="AU391" s="195"/>
      <c r="AV391" s="195"/>
      <c r="AW391" s="195"/>
      <c r="AX391" s="195"/>
      <c r="AY391" s="195"/>
      <c r="AZ391" s="195"/>
      <c r="BA391" s="195"/>
      <c r="BB391" s="195"/>
      <c r="BC391" s="195"/>
      <c r="BD391" s="195"/>
      <c r="BE391" s="195"/>
      <c r="BF391" s="195"/>
      <c r="BG391" s="195"/>
      <c r="BH391" s="195"/>
      <c r="BI391" s="195"/>
      <c r="BJ391" s="195"/>
      <c r="BK391" s="195"/>
      <c r="BL391" s="195"/>
      <c r="BM391" s="195"/>
      <c r="BN391" s="70">
        <f t="shared" si="1773"/>
        <v>0</v>
      </c>
      <c r="BO391" s="65">
        <f t="shared" si="1774"/>
        <v>0</v>
      </c>
      <c r="BP391" s="70">
        <f t="shared" si="1775"/>
        <v>0</v>
      </c>
      <c r="BQ391" s="70">
        <f t="shared" si="1776"/>
        <v>0</v>
      </c>
      <c r="BR391" s="70">
        <f t="shared" si="1777"/>
        <v>0</v>
      </c>
      <c r="BS391" s="70">
        <f t="shared" si="1778"/>
        <v>0</v>
      </c>
      <c r="BT391" s="70">
        <f t="shared" si="1779"/>
        <v>0</v>
      </c>
      <c r="BU391" s="70">
        <f t="shared" si="1780"/>
        <v>0</v>
      </c>
      <c r="BV391" s="70">
        <f t="shared" si="1781"/>
        <v>0</v>
      </c>
      <c r="BW391" s="70">
        <f t="shared" si="1782"/>
        <v>0</v>
      </c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>
      <c r="A392" s="72"/>
      <c r="B392" s="73" t="s">
        <v>741</v>
      </c>
      <c r="C392" s="57" t="s">
        <v>680</v>
      </c>
      <c r="D392" s="79" t="s">
        <v>742</v>
      </c>
      <c r="E392" s="117"/>
      <c r="F392" s="118"/>
      <c r="G392" s="60">
        <f t="shared" si="1714"/>
        <v>0</v>
      </c>
      <c r="H392" s="60"/>
      <c r="I392" s="61">
        <f t="shared" si="578"/>
        <v>0</v>
      </c>
      <c r="J392" s="61">
        <f t="shared" si="579"/>
        <v>0</v>
      </c>
      <c r="K392" s="193"/>
      <c r="L392" s="193">
        <v>115</v>
      </c>
      <c r="M392" s="195"/>
      <c r="N392" s="195"/>
      <c r="O392" s="66">
        <f t="shared" ref="O392:Q392" si="1816">AA392+AD392+AG392+AJ392+AM392+AP392+AS392+AV392+AY392+BB392+BE392+BH392</f>
        <v>0</v>
      </c>
      <c r="P392" s="66">
        <f t="shared" si="1816"/>
        <v>115</v>
      </c>
      <c r="Q392" s="66">
        <f t="shared" si="1816"/>
        <v>0</v>
      </c>
      <c r="R392" s="67">
        <f t="shared" ref="R392:T392" si="1817">IF(BK392=0,SUM(AA392+AD392+AG392+AJ392+AM392+AP392+AS392+AV392+AY392+BB392+BE392+BH392),BK392)</f>
        <v>0</v>
      </c>
      <c r="S392" s="67">
        <f t="shared" si="1817"/>
        <v>115</v>
      </c>
      <c r="T392" s="67">
        <f t="shared" si="1817"/>
        <v>0</v>
      </c>
      <c r="U392" s="66">
        <f t="shared" si="1717"/>
        <v>0</v>
      </c>
      <c r="V392" s="66">
        <f t="shared" si="1718"/>
        <v>0</v>
      </c>
      <c r="W392" s="66">
        <f t="shared" si="1719"/>
        <v>0</v>
      </c>
      <c r="X392" s="69">
        <f t="shared" ref="X392:Y392" si="1818">IF(O392&gt;0,O392/K392,0)</f>
        <v>0</v>
      </c>
      <c r="Y392" s="69">
        <f t="shared" si="1818"/>
        <v>1</v>
      </c>
      <c r="Z392" s="69">
        <f t="shared" si="1378"/>
        <v>0</v>
      </c>
      <c r="AA392" s="195"/>
      <c r="AB392" s="195"/>
      <c r="AC392" s="195"/>
      <c r="AD392" s="195"/>
      <c r="AE392" s="171"/>
      <c r="AF392" s="171"/>
      <c r="AG392" s="171"/>
      <c r="AH392" s="171"/>
      <c r="AI392" s="195"/>
      <c r="AJ392" s="195"/>
      <c r="AK392" s="195"/>
      <c r="AL392" s="195"/>
      <c r="AM392" s="195"/>
      <c r="AN392" s="197">
        <v>115</v>
      </c>
      <c r="AO392" s="195"/>
      <c r="AP392" s="195"/>
      <c r="AQ392" s="195"/>
      <c r="AR392" s="195"/>
      <c r="AS392" s="195"/>
      <c r="AT392" s="195"/>
      <c r="AU392" s="195"/>
      <c r="AV392" s="195"/>
      <c r="AW392" s="195"/>
      <c r="AX392" s="195"/>
      <c r="AY392" s="195"/>
      <c r="AZ392" s="195"/>
      <c r="BA392" s="195"/>
      <c r="BB392" s="195"/>
      <c r="BC392" s="195"/>
      <c r="BD392" s="195"/>
      <c r="BE392" s="195"/>
      <c r="BF392" s="195"/>
      <c r="BG392" s="195"/>
      <c r="BH392" s="195"/>
      <c r="BI392" s="195"/>
      <c r="BJ392" s="195"/>
      <c r="BK392" s="195"/>
      <c r="BL392" s="195"/>
      <c r="BM392" s="195"/>
      <c r="BN392" s="70">
        <f t="shared" si="1773"/>
        <v>0</v>
      </c>
      <c r="BO392" s="65">
        <f t="shared" si="1774"/>
        <v>0</v>
      </c>
      <c r="BP392" s="70">
        <f t="shared" si="1775"/>
        <v>0</v>
      </c>
      <c r="BQ392" s="70">
        <f t="shared" si="1776"/>
        <v>0</v>
      </c>
      <c r="BR392" s="70">
        <f t="shared" si="1777"/>
        <v>0</v>
      </c>
      <c r="BS392" s="70">
        <f t="shared" si="1778"/>
        <v>0</v>
      </c>
      <c r="BT392" s="70">
        <f t="shared" si="1779"/>
        <v>0</v>
      </c>
      <c r="BU392" s="70">
        <f t="shared" si="1780"/>
        <v>0</v>
      </c>
      <c r="BV392" s="70">
        <f t="shared" si="1781"/>
        <v>0</v>
      </c>
      <c r="BW392" s="70">
        <f t="shared" si="1782"/>
        <v>0</v>
      </c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>
      <c r="A393" s="131"/>
      <c r="B393" s="73"/>
      <c r="C393" s="57" t="s">
        <v>136</v>
      </c>
      <c r="D393" s="102" t="s">
        <v>743</v>
      </c>
      <c r="E393" s="117">
        <f>2600+5000</f>
        <v>7600</v>
      </c>
      <c r="F393" s="118"/>
      <c r="G393" s="60">
        <f t="shared" si="1714"/>
        <v>7600</v>
      </c>
      <c r="H393" s="60"/>
      <c r="I393" s="61">
        <f t="shared" si="578"/>
        <v>0</v>
      </c>
      <c r="J393" s="61">
        <f t="shared" si="579"/>
        <v>0</v>
      </c>
      <c r="K393" s="65"/>
      <c r="L393" s="193"/>
      <c r="M393" s="195"/>
      <c r="N393" s="195"/>
      <c r="O393" s="66">
        <f t="shared" ref="O393:Q393" si="1819">AA393+AD393+AG393+AJ393+AM393+AP393+AS393+AV393+AY393+BB393+BE393+BH393</f>
        <v>0</v>
      </c>
      <c r="P393" s="66">
        <f t="shared" si="1819"/>
        <v>0</v>
      </c>
      <c r="Q393" s="66">
        <f t="shared" si="1819"/>
        <v>0</v>
      </c>
      <c r="R393" s="67">
        <f t="shared" ref="R393:T393" si="1820">IF(BK393=0,SUM(AA393+AD393+AG393+AJ393+AM393+AP393+AS393+AV393+AY393+BB393+BE393+BH393),BK393)</f>
        <v>0</v>
      </c>
      <c r="S393" s="67">
        <f t="shared" si="1820"/>
        <v>0</v>
      </c>
      <c r="T393" s="67">
        <f t="shared" si="1820"/>
        <v>0</v>
      </c>
      <c r="U393" s="66">
        <f t="shared" si="1717"/>
        <v>0</v>
      </c>
      <c r="V393" s="66">
        <f t="shared" si="1718"/>
        <v>0</v>
      </c>
      <c r="W393" s="66">
        <f t="shared" si="1719"/>
        <v>0</v>
      </c>
      <c r="X393" s="69">
        <f t="shared" ref="X393:Y393" si="1821">IF(O393&gt;0,O393/K393,0)</f>
        <v>0</v>
      </c>
      <c r="Y393" s="69">
        <f t="shared" si="1821"/>
        <v>0</v>
      </c>
      <c r="Z393" s="69">
        <f t="shared" si="1378"/>
        <v>0</v>
      </c>
      <c r="AA393" s="195"/>
      <c r="AB393" s="195"/>
      <c r="AC393" s="195"/>
      <c r="AD393" s="195"/>
      <c r="AE393" s="171"/>
      <c r="AF393" s="171"/>
      <c r="AG393" s="171"/>
      <c r="AH393" s="171"/>
      <c r="AI393" s="195"/>
      <c r="AJ393" s="195"/>
      <c r="AK393" s="195"/>
      <c r="AL393" s="195"/>
      <c r="AM393" s="195"/>
      <c r="AN393" s="195"/>
      <c r="AO393" s="195"/>
      <c r="AP393" s="195"/>
      <c r="AQ393" s="195"/>
      <c r="AR393" s="195"/>
      <c r="AS393" s="195"/>
      <c r="AT393" s="195"/>
      <c r="AU393" s="195"/>
      <c r="AV393" s="195"/>
      <c r="AW393" s="195"/>
      <c r="AX393" s="195"/>
      <c r="AY393" s="195"/>
      <c r="AZ393" s="195"/>
      <c r="BA393" s="195"/>
      <c r="BB393" s="195"/>
      <c r="BC393" s="195"/>
      <c r="BD393" s="195"/>
      <c r="BE393" s="195"/>
      <c r="BF393" s="195"/>
      <c r="BG393" s="195"/>
      <c r="BH393" s="195"/>
      <c r="BI393" s="195"/>
      <c r="BJ393" s="195"/>
      <c r="BK393" s="195"/>
      <c r="BL393" s="195"/>
      <c r="BM393" s="195"/>
      <c r="BN393" s="70">
        <f t="shared" si="1773"/>
        <v>0</v>
      </c>
      <c r="BO393" s="65">
        <f t="shared" si="1774"/>
        <v>0</v>
      </c>
      <c r="BP393" s="70">
        <f t="shared" si="1775"/>
        <v>0</v>
      </c>
      <c r="BQ393" s="70">
        <f t="shared" si="1776"/>
        <v>0</v>
      </c>
      <c r="BR393" s="70">
        <f t="shared" si="1777"/>
        <v>0</v>
      </c>
      <c r="BS393" s="70">
        <f t="shared" si="1778"/>
        <v>0</v>
      </c>
      <c r="BT393" s="70">
        <f t="shared" si="1779"/>
        <v>0</v>
      </c>
      <c r="BU393" s="70">
        <f t="shared" si="1780"/>
        <v>0</v>
      </c>
      <c r="BV393" s="70">
        <f t="shared" si="1781"/>
        <v>0</v>
      </c>
      <c r="BW393" s="70">
        <f t="shared" si="1782"/>
        <v>0</v>
      </c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 customHeight="1">
      <c r="A394" s="107"/>
      <c r="B394" s="105" t="s">
        <v>744</v>
      </c>
      <c r="C394" s="57" t="s">
        <v>136</v>
      </c>
      <c r="D394" s="102" t="s">
        <v>745</v>
      </c>
      <c r="E394" s="117"/>
      <c r="F394" s="118"/>
      <c r="G394" s="60">
        <f t="shared" si="1714"/>
        <v>0</v>
      </c>
      <c r="H394" s="60"/>
      <c r="I394" s="61">
        <f t="shared" si="578"/>
        <v>0</v>
      </c>
      <c r="J394" s="61">
        <f t="shared" si="579"/>
        <v>0</v>
      </c>
      <c r="K394" s="193"/>
      <c r="L394" s="193">
        <v>9480</v>
      </c>
      <c r="M394" s="195"/>
      <c r="N394" s="195"/>
      <c r="O394" s="66">
        <f t="shared" ref="O394:Q394" si="1822">AA394+AD394+AG394+AJ394+AM394+AP394+AS394+AV394+AY394+BB394+BE394+BH394</f>
        <v>0</v>
      </c>
      <c r="P394" s="66">
        <f t="shared" si="1822"/>
        <v>9480</v>
      </c>
      <c r="Q394" s="66">
        <f t="shared" si="1822"/>
        <v>0</v>
      </c>
      <c r="R394" s="67">
        <f t="shared" ref="R394:T394" si="1823">IF(BK394=0,SUM(AA394+AD394+AG394+AJ394+AM394+AP394+AS394+AV394+AY394+BB394+BE394+BH394),BK394)</f>
        <v>0</v>
      </c>
      <c r="S394" s="67">
        <f t="shared" si="1823"/>
        <v>9480</v>
      </c>
      <c r="T394" s="67">
        <f t="shared" si="1823"/>
        <v>0</v>
      </c>
      <c r="U394" s="66">
        <f t="shared" si="1717"/>
        <v>0</v>
      </c>
      <c r="V394" s="66">
        <f t="shared" si="1718"/>
        <v>0</v>
      </c>
      <c r="W394" s="66">
        <f t="shared" si="1719"/>
        <v>0</v>
      </c>
      <c r="X394" s="69">
        <f t="shared" ref="X394:Y394" si="1824">IF(O394&gt;0,O394/K394,0)</f>
        <v>0</v>
      </c>
      <c r="Y394" s="69">
        <f t="shared" si="1824"/>
        <v>1</v>
      </c>
      <c r="Z394" s="69">
        <f t="shared" si="1378"/>
        <v>0</v>
      </c>
      <c r="AA394" s="195"/>
      <c r="AB394" s="197">
        <v>9480</v>
      </c>
      <c r="AC394" s="195"/>
      <c r="AD394" s="195"/>
      <c r="AE394" s="171"/>
      <c r="AF394" s="171"/>
      <c r="AG394" s="171"/>
      <c r="AH394" s="171"/>
      <c r="AI394" s="195"/>
      <c r="AJ394" s="195"/>
      <c r="AK394" s="195"/>
      <c r="AL394" s="195"/>
      <c r="AM394" s="195"/>
      <c r="AN394" s="195"/>
      <c r="AO394" s="195"/>
      <c r="AP394" s="195"/>
      <c r="AQ394" s="195"/>
      <c r="AR394" s="195"/>
      <c r="AS394" s="195"/>
      <c r="AT394" s="195"/>
      <c r="AU394" s="195"/>
      <c r="AV394" s="195"/>
      <c r="AW394" s="195"/>
      <c r="AX394" s="195"/>
      <c r="AY394" s="195"/>
      <c r="AZ394" s="195"/>
      <c r="BA394" s="195"/>
      <c r="BB394" s="195"/>
      <c r="BC394" s="195"/>
      <c r="BD394" s="195"/>
      <c r="BE394" s="195"/>
      <c r="BF394" s="195"/>
      <c r="BG394" s="195"/>
      <c r="BH394" s="195"/>
      <c r="BI394" s="195"/>
      <c r="BJ394" s="195"/>
      <c r="BK394" s="195"/>
      <c r="BL394" s="195"/>
      <c r="BM394" s="195"/>
      <c r="BN394" s="70">
        <f t="shared" si="1773"/>
        <v>0</v>
      </c>
      <c r="BO394" s="65">
        <f t="shared" si="1774"/>
        <v>0</v>
      </c>
      <c r="BP394" s="70">
        <f t="shared" si="1775"/>
        <v>0</v>
      </c>
      <c r="BQ394" s="70">
        <f t="shared" si="1776"/>
        <v>0</v>
      </c>
      <c r="BR394" s="70">
        <f t="shared" si="1777"/>
        <v>0</v>
      </c>
      <c r="BS394" s="70">
        <f t="shared" si="1778"/>
        <v>0</v>
      </c>
      <c r="BT394" s="70">
        <f t="shared" si="1779"/>
        <v>0</v>
      </c>
      <c r="BU394" s="70">
        <f t="shared" si="1780"/>
        <v>0</v>
      </c>
      <c r="BV394" s="70">
        <f t="shared" si="1781"/>
        <v>0</v>
      </c>
      <c r="BW394" s="70">
        <f t="shared" si="1782"/>
        <v>0</v>
      </c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>
      <c r="A395" s="72"/>
      <c r="B395" s="73"/>
      <c r="C395" s="57" t="s">
        <v>145</v>
      </c>
      <c r="D395" s="58" t="s">
        <v>660</v>
      </c>
      <c r="E395" s="117">
        <v>5000</v>
      </c>
      <c r="F395" s="118"/>
      <c r="G395" s="60">
        <f t="shared" si="1714"/>
        <v>5000</v>
      </c>
      <c r="H395" s="60"/>
      <c r="I395" s="61">
        <f t="shared" si="578"/>
        <v>0</v>
      </c>
      <c r="J395" s="61">
        <f t="shared" si="579"/>
        <v>0</v>
      </c>
      <c r="K395" s="193"/>
      <c r="L395" s="193"/>
      <c r="M395" s="195"/>
      <c r="N395" s="195"/>
      <c r="O395" s="66">
        <f t="shared" ref="O395:Q395" si="1825">AA395+AD395+AG395+AJ395+AM395+AP395+AS395+AV395+AY395+BB395+BE395+BH395</f>
        <v>0</v>
      </c>
      <c r="P395" s="66">
        <f t="shared" si="1825"/>
        <v>0</v>
      </c>
      <c r="Q395" s="66">
        <f t="shared" si="1825"/>
        <v>0</v>
      </c>
      <c r="R395" s="67">
        <f t="shared" ref="R395:T395" si="1826">IF(BK395=0,SUM(AA395+AD395+AG395+AJ395+AM395+AP395+AS395+AV395+AY395+BB395+BE395+BH395),BK395)</f>
        <v>0</v>
      </c>
      <c r="S395" s="67">
        <f t="shared" si="1826"/>
        <v>0</v>
      </c>
      <c r="T395" s="67">
        <f t="shared" si="1826"/>
        <v>0</v>
      </c>
      <c r="U395" s="66">
        <f t="shared" si="1717"/>
        <v>0</v>
      </c>
      <c r="V395" s="66">
        <f t="shared" si="1718"/>
        <v>0</v>
      </c>
      <c r="W395" s="66">
        <f t="shared" si="1719"/>
        <v>0</v>
      </c>
      <c r="X395" s="69">
        <f t="shared" ref="X395:Y395" si="1827">IF(O395&gt;0,O395/K395,0)</f>
        <v>0</v>
      </c>
      <c r="Y395" s="69">
        <f t="shared" si="1827"/>
        <v>0</v>
      </c>
      <c r="Z395" s="69">
        <f t="shared" si="1378"/>
        <v>0</v>
      </c>
      <c r="AA395" s="195"/>
      <c r="AB395" s="195"/>
      <c r="AC395" s="195"/>
      <c r="AD395" s="195"/>
      <c r="AE395" s="171"/>
      <c r="AF395" s="171"/>
      <c r="AG395" s="171"/>
      <c r="AH395" s="171"/>
      <c r="AI395" s="195"/>
      <c r="AJ395" s="195"/>
      <c r="AK395" s="195"/>
      <c r="AL395" s="195"/>
      <c r="AM395" s="195"/>
      <c r="AN395" s="195"/>
      <c r="AO395" s="195"/>
      <c r="AP395" s="195"/>
      <c r="AQ395" s="195"/>
      <c r="AR395" s="195"/>
      <c r="AS395" s="195"/>
      <c r="AT395" s="195"/>
      <c r="AU395" s="195"/>
      <c r="AV395" s="195"/>
      <c r="AW395" s="195"/>
      <c r="AX395" s="195"/>
      <c r="AY395" s="195"/>
      <c r="AZ395" s="195"/>
      <c r="BA395" s="195"/>
      <c r="BB395" s="195"/>
      <c r="BC395" s="195"/>
      <c r="BD395" s="195"/>
      <c r="BE395" s="195"/>
      <c r="BF395" s="195"/>
      <c r="BG395" s="195"/>
      <c r="BH395" s="195"/>
      <c r="BI395" s="195"/>
      <c r="BJ395" s="195"/>
      <c r="BK395" s="195"/>
      <c r="BL395" s="195"/>
      <c r="BM395" s="195"/>
      <c r="BN395" s="70">
        <f t="shared" si="1773"/>
        <v>0</v>
      </c>
      <c r="BO395" s="65">
        <f t="shared" si="1774"/>
        <v>0</v>
      </c>
      <c r="BP395" s="70">
        <f t="shared" si="1775"/>
        <v>0</v>
      </c>
      <c r="BQ395" s="70">
        <f t="shared" si="1776"/>
        <v>0</v>
      </c>
      <c r="BR395" s="70">
        <f t="shared" si="1777"/>
        <v>0</v>
      </c>
      <c r="BS395" s="70">
        <f t="shared" si="1778"/>
        <v>0</v>
      </c>
      <c r="BT395" s="70">
        <f t="shared" si="1779"/>
        <v>0</v>
      </c>
      <c r="BU395" s="70">
        <f t="shared" si="1780"/>
        <v>0</v>
      </c>
      <c r="BV395" s="70">
        <f t="shared" si="1781"/>
        <v>0</v>
      </c>
      <c r="BW395" s="70">
        <f t="shared" si="1782"/>
        <v>0</v>
      </c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>
      <c r="A396" s="137"/>
      <c r="B396" s="56" t="s">
        <v>746</v>
      </c>
      <c r="C396" s="57" t="s">
        <v>145</v>
      </c>
      <c r="D396" s="58" t="s">
        <v>747</v>
      </c>
      <c r="E396" s="117"/>
      <c r="F396" s="118"/>
      <c r="G396" s="60">
        <f t="shared" si="1714"/>
        <v>0</v>
      </c>
      <c r="H396" s="60"/>
      <c r="I396" s="61">
        <f t="shared" si="578"/>
        <v>0</v>
      </c>
      <c r="J396" s="61">
        <f t="shared" si="579"/>
        <v>0</v>
      </c>
      <c r="K396" s="193"/>
      <c r="L396" s="193">
        <v>270.5</v>
      </c>
      <c r="M396" s="195"/>
      <c r="N396" s="195"/>
      <c r="O396" s="66">
        <f t="shared" ref="O396:Q396" si="1828">AA396+AD396+AG396+AJ396+AM396+AP396+AS396+AV396+AY396+BB396+BE396+BH396</f>
        <v>0</v>
      </c>
      <c r="P396" s="66">
        <f t="shared" si="1828"/>
        <v>270.5</v>
      </c>
      <c r="Q396" s="66">
        <f t="shared" si="1828"/>
        <v>0</v>
      </c>
      <c r="R396" s="67">
        <f t="shared" ref="R396:T396" si="1829">IF(BK396=0,SUM(AA396+AD396+AG396+AJ396+AM396+AP396+AS396+AV396+AY396+BB396+BE396+BH396),BK396)</f>
        <v>0</v>
      </c>
      <c r="S396" s="67">
        <f t="shared" si="1829"/>
        <v>270.5</v>
      </c>
      <c r="T396" s="67">
        <f t="shared" si="1829"/>
        <v>0</v>
      </c>
      <c r="U396" s="66">
        <f t="shared" si="1717"/>
        <v>0</v>
      </c>
      <c r="V396" s="66">
        <f t="shared" si="1718"/>
        <v>0</v>
      </c>
      <c r="W396" s="66">
        <f t="shared" si="1719"/>
        <v>0</v>
      </c>
      <c r="X396" s="69">
        <f t="shared" ref="X396:Y396" si="1830">IF(O396&gt;0,O396/K396,0)</f>
        <v>0</v>
      </c>
      <c r="Y396" s="69">
        <f t="shared" si="1830"/>
        <v>1</v>
      </c>
      <c r="Z396" s="69">
        <f t="shared" si="1378"/>
        <v>0</v>
      </c>
      <c r="AA396" s="195"/>
      <c r="AB396" s="195"/>
      <c r="AC396" s="195"/>
      <c r="AD396" s="195"/>
      <c r="AE396" s="171"/>
      <c r="AF396" s="171"/>
      <c r="AG396" s="171"/>
      <c r="AH396" s="171"/>
      <c r="AI396" s="195"/>
      <c r="AJ396" s="195"/>
      <c r="AK396" s="195"/>
      <c r="AL396" s="195"/>
      <c r="AM396" s="195"/>
      <c r="AN396" s="195"/>
      <c r="AO396" s="195"/>
      <c r="AP396" s="195"/>
      <c r="AQ396" s="197">
        <v>270.5</v>
      </c>
      <c r="AR396" s="195"/>
      <c r="AS396" s="195"/>
      <c r="AT396" s="195"/>
      <c r="AU396" s="195"/>
      <c r="AV396" s="195"/>
      <c r="AW396" s="195"/>
      <c r="AX396" s="195"/>
      <c r="AY396" s="195"/>
      <c r="AZ396" s="195"/>
      <c r="BA396" s="195"/>
      <c r="BB396" s="195"/>
      <c r="BC396" s="195"/>
      <c r="BD396" s="195"/>
      <c r="BE396" s="195"/>
      <c r="BF396" s="195"/>
      <c r="BG396" s="195"/>
      <c r="BH396" s="195"/>
      <c r="BI396" s="195"/>
      <c r="BJ396" s="195"/>
      <c r="BK396" s="195"/>
      <c r="BL396" s="195"/>
      <c r="BM396" s="195"/>
      <c r="BN396" s="70">
        <f t="shared" si="1773"/>
        <v>0</v>
      </c>
      <c r="BO396" s="65">
        <f t="shared" si="1774"/>
        <v>0</v>
      </c>
      <c r="BP396" s="70">
        <f t="shared" si="1775"/>
        <v>0</v>
      </c>
      <c r="BQ396" s="70">
        <f t="shared" si="1776"/>
        <v>0</v>
      </c>
      <c r="BR396" s="70">
        <f t="shared" si="1777"/>
        <v>0</v>
      </c>
      <c r="BS396" s="70">
        <f t="shared" si="1778"/>
        <v>0</v>
      </c>
      <c r="BT396" s="70">
        <f t="shared" si="1779"/>
        <v>0</v>
      </c>
      <c r="BU396" s="70">
        <f t="shared" si="1780"/>
        <v>0</v>
      </c>
      <c r="BV396" s="70">
        <f t="shared" si="1781"/>
        <v>0</v>
      </c>
      <c r="BW396" s="70">
        <f t="shared" si="1782"/>
        <v>0</v>
      </c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>
      <c r="A397" s="72"/>
      <c r="B397" s="73"/>
      <c r="C397" s="57" t="s">
        <v>168</v>
      </c>
      <c r="D397" s="58" t="s">
        <v>748</v>
      </c>
      <c r="E397" s="117">
        <v>25000</v>
      </c>
      <c r="F397" s="118"/>
      <c r="G397" s="60">
        <f t="shared" si="1714"/>
        <v>25000</v>
      </c>
      <c r="H397" s="60"/>
      <c r="I397" s="61">
        <f t="shared" si="578"/>
        <v>0</v>
      </c>
      <c r="J397" s="61">
        <f t="shared" si="579"/>
        <v>0</v>
      </c>
      <c r="K397" s="193"/>
      <c r="L397" s="193"/>
      <c r="M397" s="195"/>
      <c r="N397" s="195"/>
      <c r="O397" s="66">
        <f t="shared" ref="O397:Q397" si="1831">AA397+AD397+AG397+AJ397+AM397+AP397+AS397+AV397+AY397+BB397+BE397+BH397</f>
        <v>0</v>
      </c>
      <c r="P397" s="66">
        <f t="shared" si="1831"/>
        <v>0</v>
      </c>
      <c r="Q397" s="66">
        <f t="shared" si="1831"/>
        <v>0</v>
      </c>
      <c r="R397" s="67">
        <f t="shared" ref="R397:T397" si="1832">IF(BK397=0,SUM(AA397+AD397+AG397+AJ397+AM397+AP397+AS397+AV397+AY397+BB397+BE397+BH397),BK397)</f>
        <v>0</v>
      </c>
      <c r="S397" s="67">
        <f t="shared" si="1832"/>
        <v>0</v>
      </c>
      <c r="T397" s="67">
        <f t="shared" si="1832"/>
        <v>0</v>
      </c>
      <c r="U397" s="66">
        <f t="shared" si="1717"/>
        <v>0</v>
      </c>
      <c r="V397" s="66">
        <f t="shared" si="1718"/>
        <v>0</v>
      </c>
      <c r="W397" s="66">
        <f t="shared" si="1719"/>
        <v>0</v>
      </c>
      <c r="X397" s="69">
        <f t="shared" ref="X397:Y397" si="1833">IF(O397&gt;0,O397/K397,0)</f>
        <v>0</v>
      </c>
      <c r="Y397" s="69">
        <f t="shared" si="1833"/>
        <v>0</v>
      </c>
      <c r="Z397" s="69">
        <f t="shared" si="1378"/>
        <v>0</v>
      </c>
      <c r="AA397" s="195"/>
      <c r="AB397" s="195"/>
      <c r="AC397" s="195"/>
      <c r="AD397" s="195"/>
      <c r="AE397" s="171"/>
      <c r="AF397" s="171"/>
      <c r="AG397" s="171"/>
      <c r="AH397" s="171"/>
      <c r="AI397" s="195"/>
      <c r="AJ397" s="195"/>
      <c r="AK397" s="195"/>
      <c r="AL397" s="195"/>
      <c r="AM397" s="195"/>
      <c r="AN397" s="195"/>
      <c r="AO397" s="195"/>
      <c r="AP397" s="195"/>
      <c r="AQ397" s="195"/>
      <c r="AR397" s="195"/>
      <c r="AS397" s="195"/>
      <c r="AT397" s="195"/>
      <c r="AU397" s="195"/>
      <c r="AV397" s="195"/>
      <c r="AW397" s="195"/>
      <c r="AX397" s="195"/>
      <c r="AY397" s="195"/>
      <c r="AZ397" s="195"/>
      <c r="BA397" s="195"/>
      <c r="BB397" s="195"/>
      <c r="BC397" s="195"/>
      <c r="BD397" s="195"/>
      <c r="BE397" s="195"/>
      <c r="BF397" s="195"/>
      <c r="BG397" s="195"/>
      <c r="BH397" s="195"/>
      <c r="BI397" s="195"/>
      <c r="BJ397" s="195"/>
      <c r="BK397" s="195"/>
      <c r="BL397" s="195"/>
      <c r="BM397" s="195"/>
      <c r="BN397" s="70">
        <f t="shared" si="1773"/>
        <v>0</v>
      </c>
      <c r="BO397" s="65">
        <f t="shared" si="1774"/>
        <v>0</v>
      </c>
      <c r="BP397" s="70">
        <f t="shared" si="1775"/>
        <v>0</v>
      </c>
      <c r="BQ397" s="70">
        <f t="shared" si="1776"/>
        <v>0</v>
      </c>
      <c r="BR397" s="70">
        <f t="shared" si="1777"/>
        <v>0</v>
      </c>
      <c r="BS397" s="70">
        <f t="shared" si="1778"/>
        <v>0</v>
      </c>
      <c r="BT397" s="70">
        <f t="shared" si="1779"/>
        <v>0</v>
      </c>
      <c r="BU397" s="70">
        <f t="shared" si="1780"/>
        <v>0</v>
      </c>
      <c r="BV397" s="70">
        <f t="shared" si="1781"/>
        <v>0</v>
      </c>
      <c r="BW397" s="70">
        <f t="shared" si="1782"/>
        <v>0</v>
      </c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>
      <c r="A398" s="72"/>
      <c r="B398" s="73"/>
      <c r="C398" s="57" t="s">
        <v>168</v>
      </c>
      <c r="D398" s="58" t="s">
        <v>749</v>
      </c>
      <c r="E398" s="117"/>
      <c r="F398" s="118"/>
      <c r="G398" s="60">
        <f t="shared" si="1714"/>
        <v>0</v>
      </c>
      <c r="H398" s="60">
        <v>30000</v>
      </c>
      <c r="I398" s="61">
        <f t="shared" si="578"/>
        <v>0</v>
      </c>
      <c r="J398" s="61">
        <f t="shared" si="579"/>
        <v>0</v>
      </c>
      <c r="K398" s="193"/>
      <c r="L398" s="193"/>
      <c r="M398" s="195"/>
      <c r="N398" s="195"/>
      <c r="O398" s="66">
        <f t="shared" ref="O398:Q398" si="1834">AA398+AD398+AG398+AJ398+AM398+AP398+AS398+AV398+AY398+BB398+BE398+BH398</f>
        <v>0</v>
      </c>
      <c r="P398" s="66">
        <f t="shared" si="1834"/>
        <v>0</v>
      </c>
      <c r="Q398" s="66">
        <f t="shared" si="1834"/>
        <v>0</v>
      </c>
      <c r="R398" s="67">
        <f t="shared" ref="R398:T398" si="1835">IF(BK398=0,SUM(AA398+AD398+AG398+AJ398+AM398+AP398+AS398+AV398+AY398+BB398+BE398+BH398),BK398)</f>
        <v>0</v>
      </c>
      <c r="S398" s="67">
        <f t="shared" si="1835"/>
        <v>0</v>
      </c>
      <c r="T398" s="67">
        <f t="shared" si="1835"/>
        <v>0</v>
      </c>
      <c r="U398" s="66">
        <f t="shared" si="1717"/>
        <v>0</v>
      </c>
      <c r="V398" s="66">
        <f t="shared" si="1718"/>
        <v>0</v>
      </c>
      <c r="W398" s="66">
        <f t="shared" si="1719"/>
        <v>0</v>
      </c>
      <c r="X398" s="69">
        <f t="shared" ref="X398:Y398" si="1836">IF(O398&gt;0,O398/K398,0)</f>
        <v>0</v>
      </c>
      <c r="Y398" s="69">
        <f t="shared" si="1836"/>
        <v>0</v>
      </c>
      <c r="Z398" s="69">
        <f t="shared" si="1378"/>
        <v>0</v>
      </c>
      <c r="AA398" s="195"/>
      <c r="AB398" s="195"/>
      <c r="AC398" s="195"/>
      <c r="AD398" s="195"/>
      <c r="AE398" s="171"/>
      <c r="AF398" s="171"/>
      <c r="AG398" s="171"/>
      <c r="AH398" s="171"/>
      <c r="AI398" s="195"/>
      <c r="AJ398" s="195"/>
      <c r="AK398" s="195"/>
      <c r="AL398" s="195"/>
      <c r="AM398" s="195"/>
      <c r="AN398" s="195"/>
      <c r="AO398" s="195"/>
      <c r="AP398" s="195"/>
      <c r="AQ398" s="195"/>
      <c r="AR398" s="195"/>
      <c r="AS398" s="195"/>
      <c r="AT398" s="195"/>
      <c r="AU398" s="195"/>
      <c r="AV398" s="195"/>
      <c r="AW398" s="195"/>
      <c r="AX398" s="195"/>
      <c r="AY398" s="195"/>
      <c r="AZ398" s="195"/>
      <c r="BA398" s="195"/>
      <c r="BB398" s="195"/>
      <c r="BC398" s="195"/>
      <c r="BD398" s="195"/>
      <c r="BE398" s="195"/>
      <c r="BF398" s="195"/>
      <c r="BG398" s="195"/>
      <c r="BH398" s="195"/>
      <c r="BI398" s="195"/>
      <c r="BJ398" s="195"/>
      <c r="BK398" s="195"/>
      <c r="BL398" s="195"/>
      <c r="BM398" s="195"/>
      <c r="BN398" s="70">
        <f t="shared" si="1773"/>
        <v>0</v>
      </c>
      <c r="BO398" s="65">
        <f t="shared" si="1774"/>
        <v>0</v>
      </c>
      <c r="BP398" s="70">
        <f t="shared" si="1775"/>
        <v>0</v>
      </c>
      <c r="BQ398" s="70">
        <f t="shared" si="1776"/>
        <v>0</v>
      </c>
      <c r="BR398" s="70">
        <f t="shared" si="1777"/>
        <v>0</v>
      </c>
      <c r="BS398" s="70">
        <f t="shared" si="1778"/>
        <v>0</v>
      </c>
      <c r="BT398" s="70">
        <f t="shared" si="1779"/>
        <v>0</v>
      </c>
      <c r="BU398" s="70">
        <f t="shared" si="1780"/>
        <v>0</v>
      </c>
      <c r="BV398" s="70">
        <f t="shared" si="1781"/>
        <v>0</v>
      </c>
      <c r="BW398" s="70">
        <f t="shared" si="1782"/>
        <v>0</v>
      </c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>
      <c r="A399" s="72"/>
      <c r="B399" s="73"/>
      <c r="C399" s="57" t="s">
        <v>203</v>
      </c>
      <c r="D399" s="102" t="s">
        <v>206</v>
      </c>
      <c r="E399" s="117">
        <v>1000</v>
      </c>
      <c r="F399" s="118"/>
      <c r="G399" s="60">
        <f t="shared" si="1714"/>
        <v>1000</v>
      </c>
      <c r="H399" s="60"/>
      <c r="I399" s="61">
        <f t="shared" si="578"/>
        <v>0</v>
      </c>
      <c r="J399" s="61">
        <f t="shared" si="579"/>
        <v>0</v>
      </c>
      <c r="K399" s="193"/>
      <c r="L399" s="193"/>
      <c r="M399" s="195"/>
      <c r="N399" s="195"/>
      <c r="O399" s="66">
        <f t="shared" ref="O399:Q399" si="1837">AA399+AD399+AG399+AJ399+AM399+AP399+AS399+AV399+AY399+BB399+BE399+BH399</f>
        <v>0</v>
      </c>
      <c r="P399" s="66">
        <f t="shared" si="1837"/>
        <v>0</v>
      </c>
      <c r="Q399" s="66">
        <f t="shared" si="1837"/>
        <v>0</v>
      </c>
      <c r="R399" s="67">
        <f t="shared" ref="R399:T399" si="1838">IF(BK399=0,SUM(AA399+AD399+AG399+AJ399+AM399+AP399+AS399+AV399+AY399+BB399+BE399+BH399),BK399)</f>
        <v>0</v>
      </c>
      <c r="S399" s="67">
        <f t="shared" si="1838"/>
        <v>0</v>
      </c>
      <c r="T399" s="67">
        <f t="shared" si="1838"/>
        <v>0</v>
      </c>
      <c r="U399" s="66">
        <f t="shared" si="1717"/>
        <v>0</v>
      </c>
      <c r="V399" s="66">
        <f t="shared" si="1718"/>
        <v>0</v>
      </c>
      <c r="W399" s="66">
        <f t="shared" si="1719"/>
        <v>0</v>
      </c>
      <c r="X399" s="69">
        <f t="shared" ref="X399:Y399" si="1839">IF(O399&gt;0,O399/K399,0)</f>
        <v>0</v>
      </c>
      <c r="Y399" s="69">
        <f t="shared" si="1839"/>
        <v>0</v>
      </c>
      <c r="Z399" s="69">
        <f t="shared" si="1378"/>
        <v>0</v>
      </c>
      <c r="AA399" s="195"/>
      <c r="AB399" s="195"/>
      <c r="AC399" s="195"/>
      <c r="AD399" s="195"/>
      <c r="AE399" s="171"/>
      <c r="AF399" s="171"/>
      <c r="AG399" s="171"/>
      <c r="AH399" s="171"/>
      <c r="AI399" s="195"/>
      <c r="AJ399" s="195"/>
      <c r="AK399" s="195"/>
      <c r="AL399" s="195"/>
      <c r="AM399" s="195"/>
      <c r="AN399" s="195"/>
      <c r="AO399" s="195"/>
      <c r="AP399" s="195"/>
      <c r="AQ399" s="195"/>
      <c r="AR399" s="195"/>
      <c r="AS399" s="195"/>
      <c r="AT399" s="195"/>
      <c r="AU399" s="195"/>
      <c r="AV399" s="195"/>
      <c r="AW399" s="195"/>
      <c r="AX399" s="195"/>
      <c r="AY399" s="195"/>
      <c r="AZ399" s="195"/>
      <c r="BA399" s="195"/>
      <c r="BB399" s="195"/>
      <c r="BC399" s="195"/>
      <c r="BD399" s="195"/>
      <c r="BE399" s="195"/>
      <c r="BF399" s="195"/>
      <c r="BG399" s="195"/>
      <c r="BH399" s="195"/>
      <c r="BI399" s="195"/>
      <c r="BJ399" s="195"/>
      <c r="BK399" s="195"/>
      <c r="BL399" s="195"/>
      <c r="BM399" s="195"/>
      <c r="BN399" s="70">
        <f t="shared" si="1773"/>
        <v>0</v>
      </c>
      <c r="BO399" s="65">
        <f t="shared" si="1774"/>
        <v>0</v>
      </c>
      <c r="BP399" s="70">
        <f t="shared" si="1775"/>
        <v>0</v>
      </c>
      <c r="BQ399" s="70">
        <f t="shared" si="1776"/>
        <v>0</v>
      </c>
      <c r="BR399" s="70">
        <f t="shared" si="1777"/>
        <v>0</v>
      </c>
      <c r="BS399" s="70">
        <f t="shared" si="1778"/>
        <v>0</v>
      </c>
      <c r="BT399" s="70">
        <f t="shared" si="1779"/>
        <v>0</v>
      </c>
      <c r="BU399" s="70">
        <f t="shared" si="1780"/>
        <v>0</v>
      </c>
      <c r="BV399" s="70">
        <f t="shared" si="1781"/>
        <v>0</v>
      </c>
      <c r="BW399" s="70">
        <f t="shared" si="1782"/>
        <v>0</v>
      </c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>
      <c r="A400" s="72"/>
      <c r="B400" s="73"/>
      <c r="C400" s="57" t="s">
        <v>208</v>
      </c>
      <c r="D400" s="102" t="s">
        <v>750</v>
      </c>
      <c r="E400" s="117">
        <v>500</v>
      </c>
      <c r="F400" s="118"/>
      <c r="G400" s="60">
        <f t="shared" si="1714"/>
        <v>500</v>
      </c>
      <c r="H400" s="60"/>
      <c r="I400" s="61">
        <f t="shared" si="578"/>
        <v>0</v>
      </c>
      <c r="J400" s="61">
        <f t="shared" si="579"/>
        <v>0</v>
      </c>
      <c r="K400" s="193"/>
      <c r="L400" s="193"/>
      <c r="M400" s="195"/>
      <c r="N400" s="195"/>
      <c r="O400" s="66">
        <f t="shared" ref="O400:Q400" si="1840">AA400+AD400+AG400+AJ400+AM400+AP400+AS400+AV400+AY400+BB400+BE400+BH400</f>
        <v>0</v>
      </c>
      <c r="P400" s="66">
        <f t="shared" si="1840"/>
        <v>0</v>
      </c>
      <c r="Q400" s="66">
        <f t="shared" si="1840"/>
        <v>0</v>
      </c>
      <c r="R400" s="67">
        <f t="shared" ref="R400:T400" si="1841">IF(BK400=0,SUM(AA400+AD400+AG400+AJ400+AM400+AP400+AS400+AV400+AY400+BB400+BE400+BH400),BK400)</f>
        <v>0</v>
      </c>
      <c r="S400" s="67">
        <f t="shared" si="1841"/>
        <v>0</v>
      </c>
      <c r="T400" s="67">
        <f t="shared" si="1841"/>
        <v>0</v>
      </c>
      <c r="U400" s="66">
        <f t="shared" si="1717"/>
        <v>0</v>
      </c>
      <c r="V400" s="66">
        <f t="shared" si="1718"/>
        <v>0</v>
      </c>
      <c r="W400" s="66">
        <f t="shared" si="1719"/>
        <v>0</v>
      </c>
      <c r="X400" s="69">
        <f t="shared" ref="X400:Y400" si="1842">IF(O400&gt;0,O400/K400,0)</f>
        <v>0</v>
      </c>
      <c r="Y400" s="69">
        <f t="shared" si="1842"/>
        <v>0</v>
      </c>
      <c r="Z400" s="69">
        <f t="shared" si="1378"/>
        <v>0</v>
      </c>
      <c r="AA400" s="195"/>
      <c r="AB400" s="195"/>
      <c r="AC400" s="195"/>
      <c r="AD400" s="195"/>
      <c r="AE400" s="171"/>
      <c r="AF400" s="171"/>
      <c r="AG400" s="171"/>
      <c r="AH400" s="171"/>
      <c r="AI400" s="195"/>
      <c r="AJ400" s="195"/>
      <c r="AK400" s="195"/>
      <c r="AL400" s="195"/>
      <c r="AM400" s="195"/>
      <c r="AN400" s="195"/>
      <c r="AO400" s="195"/>
      <c r="AP400" s="195"/>
      <c r="AQ400" s="195"/>
      <c r="AR400" s="195"/>
      <c r="AS400" s="195"/>
      <c r="AT400" s="195"/>
      <c r="AU400" s="195"/>
      <c r="AV400" s="195"/>
      <c r="AW400" s="195"/>
      <c r="AX400" s="195"/>
      <c r="AY400" s="195"/>
      <c r="AZ400" s="195"/>
      <c r="BA400" s="195"/>
      <c r="BB400" s="195"/>
      <c r="BC400" s="195"/>
      <c r="BD400" s="195"/>
      <c r="BE400" s="195"/>
      <c r="BF400" s="195"/>
      <c r="BG400" s="195"/>
      <c r="BH400" s="195"/>
      <c r="BI400" s="195"/>
      <c r="BJ400" s="195"/>
      <c r="BK400" s="195"/>
      <c r="BL400" s="195"/>
      <c r="BM400" s="195"/>
      <c r="BN400" s="70">
        <f t="shared" si="1773"/>
        <v>0</v>
      </c>
      <c r="BO400" s="65">
        <f t="shared" si="1774"/>
        <v>0</v>
      </c>
      <c r="BP400" s="70">
        <f t="shared" si="1775"/>
        <v>0</v>
      </c>
      <c r="BQ400" s="70">
        <f t="shared" si="1776"/>
        <v>0</v>
      </c>
      <c r="BR400" s="70">
        <f t="shared" si="1777"/>
        <v>0</v>
      </c>
      <c r="BS400" s="70">
        <f t="shared" si="1778"/>
        <v>0</v>
      </c>
      <c r="BT400" s="70">
        <f t="shared" si="1779"/>
        <v>0</v>
      </c>
      <c r="BU400" s="70">
        <f t="shared" si="1780"/>
        <v>0</v>
      </c>
      <c r="BV400" s="70">
        <f t="shared" si="1781"/>
        <v>0</v>
      </c>
      <c r="BW400" s="70">
        <f t="shared" si="1782"/>
        <v>0</v>
      </c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>
      <c r="A401" s="55" t="s">
        <v>751</v>
      </c>
      <c r="B401" s="73"/>
      <c r="C401" s="57" t="s">
        <v>752</v>
      </c>
      <c r="D401" s="106" t="s">
        <v>753</v>
      </c>
      <c r="E401" s="117">
        <v>60000</v>
      </c>
      <c r="F401" s="118"/>
      <c r="G401" s="60">
        <f t="shared" si="1714"/>
        <v>60000</v>
      </c>
      <c r="H401" s="60"/>
      <c r="I401" s="61">
        <f t="shared" si="578"/>
        <v>0.27166433333333334</v>
      </c>
      <c r="J401" s="61">
        <f t="shared" si="579"/>
        <v>0.27166433333333334</v>
      </c>
      <c r="K401" s="260">
        <v>16299.86</v>
      </c>
      <c r="L401" s="193"/>
      <c r="M401" s="195"/>
      <c r="N401" s="195"/>
      <c r="O401" s="66">
        <f t="shared" ref="O401:Q401" si="1843">AA401+AD401+AG401+AJ401+AM401+AP401+AS401+AV401+AY401+BB401+BE401+BH401</f>
        <v>16299.86</v>
      </c>
      <c r="P401" s="66">
        <f t="shared" si="1843"/>
        <v>0</v>
      </c>
      <c r="Q401" s="66">
        <f t="shared" si="1843"/>
        <v>0</v>
      </c>
      <c r="R401" s="67">
        <f t="shared" ref="R401:T401" si="1844">IF(BK401=0,SUM(AA401+AD401+AG401+AJ401+AM401+AP401+AS401+AV401+AY401+BB401+BE401+BH401),BK401)</f>
        <v>16299.86</v>
      </c>
      <c r="S401" s="67">
        <f t="shared" si="1844"/>
        <v>0</v>
      </c>
      <c r="T401" s="67">
        <f t="shared" si="1844"/>
        <v>0</v>
      </c>
      <c r="U401" s="66">
        <f t="shared" si="1717"/>
        <v>0</v>
      </c>
      <c r="V401" s="66">
        <f t="shared" si="1718"/>
        <v>0</v>
      </c>
      <c r="W401" s="66">
        <f t="shared" si="1719"/>
        <v>0</v>
      </c>
      <c r="X401" s="69">
        <f t="shared" ref="X401:Y401" si="1845">IF(O401&gt;0,O401/K401,0)</f>
        <v>1</v>
      </c>
      <c r="Y401" s="69">
        <f t="shared" si="1845"/>
        <v>0</v>
      </c>
      <c r="Z401" s="69">
        <f t="shared" si="1378"/>
        <v>0</v>
      </c>
      <c r="AA401" s="195"/>
      <c r="AB401" s="195"/>
      <c r="AC401" s="195"/>
      <c r="AD401" s="195"/>
      <c r="AE401" s="171"/>
      <c r="AF401" s="171"/>
      <c r="AG401" s="173">
        <v>16299.86</v>
      </c>
      <c r="AH401" s="171"/>
      <c r="AI401" s="195"/>
      <c r="AJ401" s="195"/>
      <c r="AK401" s="195"/>
      <c r="AL401" s="195"/>
      <c r="AM401" s="195"/>
      <c r="AN401" s="195"/>
      <c r="AO401" s="195"/>
      <c r="AP401" s="195"/>
      <c r="AQ401" s="195"/>
      <c r="AR401" s="195"/>
      <c r="AS401" s="195"/>
      <c r="AT401" s="195"/>
      <c r="AU401" s="195"/>
      <c r="AV401" s="195"/>
      <c r="AW401" s="195"/>
      <c r="AX401" s="195"/>
      <c r="AY401" s="195"/>
      <c r="AZ401" s="195"/>
      <c r="BA401" s="195"/>
      <c r="BB401" s="195"/>
      <c r="BC401" s="195"/>
      <c r="BD401" s="195"/>
      <c r="BE401" s="195"/>
      <c r="BF401" s="195"/>
      <c r="BG401" s="195"/>
      <c r="BH401" s="195"/>
      <c r="BI401" s="195"/>
      <c r="BJ401" s="195"/>
      <c r="BK401" s="195"/>
      <c r="BL401" s="195"/>
      <c r="BM401" s="195"/>
      <c r="BN401" s="70">
        <f t="shared" si="1773"/>
        <v>16299.86</v>
      </c>
      <c r="BO401" s="65">
        <f t="shared" si="1774"/>
        <v>0</v>
      </c>
      <c r="BP401" s="70">
        <f t="shared" si="1775"/>
        <v>16299.86</v>
      </c>
      <c r="BQ401" s="70">
        <f t="shared" si="1776"/>
        <v>0</v>
      </c>
      <c r="BR401" s="70">
        <f t="shared" si="1777"/>
        <v>0</v>
      </c>
      <c r="BS401" s="70">
        <f t="shared" si="1778"/>
        <v>0</v>
      </c>
      <c r="BT401" s="70">
        <f t="shared" si="1779"/>
        <v>0</v>
      </c>
      <c r="BU401" s="70">
        <f t="shared" si="1780"/>
        <v>16299.86</v>
      </c>
      <c r="BV401" s="70">
        <f t="shared" si="1781"/>
        <v>0</v>
      </c>
      <c r="BW401" s="70">
        <f t="shared" si="1782"/>
        <v>16299.86</v>
      </c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>
      <c r="A402" s="55" t="s">
        <v>754</v>
      </c>
      <c r="B402" s="73" t="s">
        <v>733</v>
      </c>
      <c r="C402" s="57" t="s">
        <v>752</v>
      </c>
      <c r="D402" s="106" t="s">
        <v>755</v>
      </c>
      <c r="E402" s="117"/>
      <c r="F402" s="118"/>
      <c r="G402" s="60">
        <f t="shared" si="1714"/>
        <v>0</v>
      </c>
      <c r="H402" s="60"/>
      <c r="I402" s="61">
        <f t="shared" si="578"/>
        <v>0</v>
      </c>
      <c r="J402" s="61">
        <f t="shared" si="579"/>
        <v>0</v>
      </c>
      <c r="K402" s="260">
        <v>2400</v>
      </c>
      <c r="L402" s="193">
        <v>9540</v>
      </c>
      <c r="M402" s="195"/>
      <c r="N402" s="195"/>
      <c r="O402" s="66">
        <f t="shared" ref="O402:Q402" si="1846">AA402+AD402+AG402+AJ402+AM402+AP402+AS402+AV402+AY402+BB402+BE402+BH402</f>
        <v>2400</v>
      </c>
      <c r="P402" s="66">
        <f t="shared" si="1846"/>
        <v>9540</v>
      </c>
      <c r="Q402" s="66">
        <f t="shared" si="1846"/>
        <v>0</v>
      </c>
      <c r="R402" s="67">
        <f t="shared" ref="R402:T402" si="1847">IF(BK402=0,SUM(AA402+AD402+AG402+AJ402+AM402+AP402+AS402+AV402+AY402+BB402+BE402+BH402),BK402)</f>
        <v>2400</v>
      </c>
      <c r="S402" s="67">
        <f t="shared" si="1847"/>
        <v>9540</v>
      </c>
      <c r="T402" s="67">
        <f t="shared" si="1847"/>
        <v>0</v>
      </c>
      <c r="U402" s="66">
        <f t="shared" si="1717"/>
        <v>0</v>
      </c>
      <c r="V402" s="66">
        <f t="shared" si="1718"/>
        <v>0</v>
      </c>
      <c r="W402" s="66">
        <f t="shared" si="1719"/>
        <v>0</v>
      </c>
      <c r="X402" s="69">
        <f t="shared" ref="X402:Y402" si="1848">IF(O402&gt;0,O402/K402,0)</f>
        <v>1</v>
      </c>
      <c r="Y402" s="69">
        <f t="shared" si="1848"/>
        <v>1</v>
      </c>
      <c r="Z402" s="69">
        <f t="shared" si="1378"/>
        <v>0</v>
      </c>
      <c r="AA402" s="195"/>
      <c r="AB402" s="195"/>
      <c r="AC402" s="195"/>
      <c r="AD402" s="195"/>
      <c r="AE402" s="171"/>
      <c r="AF402" s="171"/>
      <c r="AG402" s="171"/>
      <c r="AH402" s="197">
        <v>9540</v>
      </c>
      <c r="AI402" s="197"/>
      <c r="AJ402" s="195"/>
      <c r="AK402" s="195"/>
      <c r="AL402" s="195"/>
      <c r="AM402" s="195"/>
      <c r="AN402" s="195"/>
      <c r="AO402" s="195"/>
      <c r="AP402" s="197">
        <v>2400</v>
      </c>
      <c r="AQ402" s="195"/>
      <c r="AR402" s="195"/>
      <c r="AS402" s="195"/>
      <c r="AT402" s="195"/>
      <c r="AU402" s="195"/>
      <c r="AV402" s="195"/>
      <c r="AW402" s="195"/>
      <c r="AX402" s="195"/>
      <c r="AY402" s="195"/>
      <c r="AZ402" s="195"/>
      <c r="BA402" s="195"/>
      <c r="BB402" s="195"/>
      <c r="BC402" s="195"/>
      <c r="BD402" s="195"/>
      <c r="BE402" s="195"/>
      <c r="BF402" s="195"/>
      <c r="BG402" s="195"/>
      <c r="BH402" s="195"/>
      <c r="BI402" s="195"/>
      <c r="BJ402" s="195"/>
      <c r="BK402" s="195"/>
      <c r="BL402" s="195"/>
      <c r="BM402" s="195"/>
      <c r="BN402" s="70">
        <f t="shared" si="1773"/>
        <v>2400</v>
      </c>
      <c r="BO402" s="65">
        <f t="shared" si="1774"/>
        <v>0</v>
      </c>
      <c r="BP402" s="70">
        <f t="shared" si="1775"/>
        <v>2400</v>
      </c>
      <c r="BQ402" s="70">
        <f t="shared" si="1776"/>
        <v>0</v>
      </c>
      <c r="BR402" s="70">
        <f t="shared" si="1777"/>
        <v>0</v>
      </c>
      <c r="BS402" s="70">
        <f t="shared" si="1778"/>
        <v>0</v>
      </c>
      <c r="BT402" s="70">
        <f t="shared" si="1779"/>
        <v>0</v>
      </c>
      <c r="BU402" s="70">
        <f t="shared" si="1780"/>
        <v>2400</v>
      </c>
      <c r="BV402" s="70">
        <f t="shared" si="1781"/>
        <v>0</v>
      </c>
      <c r="BW402" s="70">
        <f t="shared" si="1782"/>
        <v>2400</v>
      </c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 outlineLevel="1">
      <c r="A403" s="55" t="s">
        <v>756</v>
      </c>
      <c r="B403" s="105"/>
      <c r="C403" s="57" t="s">
        <v>752</v>
      </c>
      <c r="D403" s="106" t="s">
        <v>757</v>
      </c>
      <c r="E403" s="117"/>
      <c r="F403" s="118"/>
      <c r="G403" s="60">
        <f t="shared" si="1714"/>
        <v>0</v>
      </c>
      <c r="H403" s="60"/>
      <c r="I403" s="61">
        <f t="shared" si="578"/>
        <v>0</v>
      </c>
      <c r="J403" s="61">
        <f t="shared" si="579"/>
        <v>0</v>
      </c>
      <c r="K403" s="260">
        <v>718.4</v>
      </c>
      <c r="L403" s="193"/>
      <c r="M403" s="195"/>
      <c r="N403" s="195"/>
      <c r="O403" s="66">
        <f t="shared" ref="O403:Q403" si="1849">AA403+AD403+AG403+AJ403+AM403+AP403+AS403+AV403+AY403+BB403+BE403+BH403</f>
        <v>0</v>
      </c>
      <c r="P403" s="66">
        <f t="shared" si="1849"/>
        <v>0</v>
      </c>
      <c r="Q403" s="66">
        <f t="shared" si="1849"/>
        <v>0</v>
      </c>
      <c r="R403" s="67">
        <f t="shared" ref="R403:T403" si="1850">IF(BK403=0,SUM(AA403+AD403+AG403+AJ403+AM403+AP403+AS403+AV403+AY403+BB403+BE403+BH403),BK403)</f>
        <v>0</v>
      </c>
      <c r="S403" s="67">
        <f t="shared" si="1850"/>
        <v>0</v>
      </c>
      <c r="T403" s="67">
        <f t="shared" si="1850"/>
        <v>0</v>
      </c>
      <c r="U403" s="66">
        <f t="shared" si="1717"/>
        <v>718.4</v>
      </c>
      <c r="V403" s="66">
        <f t="shared" si="1718"/>
        <v>0</v>
      </c>
      <c r="W403" s="66">
        <f t="shared" si="1719"/>
        <v>0</v>
      </c>
      <c r="X403" s="69">
        <f t="shared" ref="X403:Y403" si="1851">IF(O403&gt;0,O403/K403,0)</f>
        <v>0</v>
      </c>
      <c r="Y403" s="69">
        <f t="shared" si="1851"/>
        <v>0</v>
      </c>
      <c r="Z403" s="69">
        <f t="shared" si="1378"/>
        <v>0</v>
      </c>
      <c r="AA403" s="195"/>
      <c r="AB403" s="195"/>
      <c r="AC403" s="195"/>
      <c r="AD403" s="195"/>
      <c r="AE403" s="173"/>
      <c r="AF403" s="171"/>
      <c r="AG403" s="171"/>
      <c r="AH403" s="171"/>
      <c r="AI403" s="195"/>
      <c r="AJ403" s="195"/>
      <c r="AK403" s="195"/>
      <c r="AL403" s="195"/>
      <c r="AM403" s="195"/>
      <c r="AN403" s="195"/>
      <c r="AO403" s="195"/>
      <c r="AP403" s="195"/>
      <c r="AQ403" s="195"/>
      <c r="AR403" s="195"/>
      <c r="AS403" s="195"/>
      <c r="AT403" s="195"/>
      <c r="AU403" s="195"/>
      <c r="AV403" s="195"/>
      <c r="AW403" s="195"/>
      <c r="AX403" s="195"/>
      <c r="AY403" s="195"/>
      <c r="AZ403" s="195"/>
      <c r="BA403" s="195"/>
      <c r="BB403" s="195"/>
      <c r="BC403" s="195"/>
      <c r="BD403" s="195"/>
      <c r="BE403" s="195"/>
      <c r="BF403" s="195"/>
      <c r="BG403" s="195"/>
      <c r="BH403" s="195"/>
      <c r="BI403" s="195"/>
      <c r="BJ403" s="195"/>
      <c r="BK403" s="195"/>
      <c r="BL403" s="195"/>
      <c r="BM403" s="195"/>
      <c r="BN403" s="70">
        <f t="shared" si="1773"/>
        <v>0</v>
      </c>
      <c r="BO403" s="65">
        <f t="shared" si="1774"/>
        <v>0</v>
      </c>
      <c r="BP403" s="70">
        <f t="shared" si="1775"/>
        <v>0</v>
      </c>
      <c r="BQ403" s="70">
        <f t="shared" si="1776"/>
        <v>718.4</v>
      </c>
      <c r="BR403" s="70">
        <f t="shared" si="1777"/>
        <v>0</v>
      </c>
      <c r="BS403" s="70">
        <f t="shared" si="1778"/>
        <v>718.4</v>
      </c>
      <c r="BT403" s="70">
        <f t="shared" si="1779"/>
        <v>0</v>
      </c>
      <c r="BU403" s="70">
        <f t="shared" si="1780"/>
        <v>0</v>
      </c>
      <c r="BV403" s="70">
        <f t="shared" si="1781"/>
        <v>718.4</v>
      </c>
      <c r="BW403" s="70">
        <f t="shared" si="1782"/>
        <v>0</v>
      </c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 outlineLevel="1">
      <c r="A404" s="55" t="s">
        <v>758</v>
      </c>
      <c r="B404" s="105"/>
      <c r="C404" s="57" t="s">
        <v>752</v>
      </c>
      <c r="D404" s="106" t="s">
        <v>759</v>
      </c>
      <c r="E404" s="117"/>
      <c r="F404" s="118"/>
      <c r="G404" s="60">
        <f t="shared" si="1714"/>
        <v>0</v>
      </c>
      <c r="H404" s="60"/>
      <c r="I404" s="61">
        <f t="shared" si="578"/>
        <v>0</v>
      </c>
      <c r="J404" s="61">
        <f t="shared" si="579"/>
        <v>0</v>
      </c>
      <c r="K404" s="260">
        <v>25355.5</v>
      </c>
      <c r="L404" s="193"/>
      <c r="M404" s="195"/>
      <c r="N404" s="195"/>
      <c r="O404" s="66">
        <f t="shared" ref="O404:Q404" si="1852">AA404+AD404+AG404+AJ404+AM404+AP404+AS404+AV404+AY404+BB404+BE404+BH404</f>
        <v>25355.5</v>
      </c>
      <c r="P404" s="66">
        <f t="shared" si="1852"/>
        <v>0</v>
      </c>
      <c r="Q404" s="66">
        <f t="shared" si="1852"/>
        <v>0</v>
      </c>
      <c r="R404" s="67">
        <f t="shared" ref="R404:T404" si="1853">IF(BK404=0,SUM(AA404+AD404+AG404+AJ404+AM404+AP404+AS404+AV404+AY404+BB404+BE404+BH404),BK404)</f>
        <v>25355.5</v>
      </c>
      <c r="S404" s="67">
        <f t="shared" si="1853"/>
        <v>0</v>
      </c>
      <c r="T404" s="67">
        <f t="shared" si="1853"/>
        <v>0</v>
      </c>
      <c r="U404" s="66">
        <f t="shared" si="1717"/>
        <v>0</v>
      </c>
      <c r="V404" s="66">
        <f t="shared" si="1718"/>
        <v>0</v>
      </c>
      <c r="W404" s="66">
        <f t="shared" si="1719"/>
        <v>0</v>
      </c>
      <c r="X404" s="69">
        <f t="shared" ref="X404:Y404" si="1854">IF(O404&gt;0,O404/K404,0)</f>
        <v>1</v>
      </c>
      <c r="Y404" s="69">
        <f t="shared" si="1854"/>
        <v>0</v>
      </c>
      <c r="Z404" s="69">
        <f t="shared" si="1378"/>
        <v>0</v>
      </c>
      <c r="AA404" s="195"/>
      <c r="AB404" s="195"/>
      <c r="AC404" s="195"/>
      <c r="AD404" s="195"/>
      <c r="AE404" s="173"/>
      <c r="AF404" s="171"/>
      <c r="AG404" s="171">
        <f>9450+15905+0.5</f>
        <v>25355.5</v>
      </c>
      <c r="AH404" s="171"/>
      <c r="AI404" s="195"/>
      <c r="AJ404" s="195"/>
      <c r="AK404" s="195"/>
      <c r="AL404" s="195"/>
      <c r="AM404" s="195"/>
      <c r="AN404" s="195"/>
      <c r="AO404" s="195"/>
      <c r="AP404" s="195"/>
      <c r="AQ404" s="195"/>
      <c r="AR404" s="195"/>
      <c r="AS404" s="195"/>
      <c r="AT404" s="195"/>
      <c r="AU404" s="195"/>
      <c r="AV404" s="195"/>
      <c r="AW404" s="195"/>
      <c r="AX404" s="195"/>
      <c r="AY404" s="195"/>
      <c r="AZ404" s="195"/>
      <c r="BA404" s="195"/>
      <c r="BB404" s="195"/>
      <c r="BC404" s="195"/>
      <c r="BD404" s="195"/>
      <c r="BE404" s="195"/>
      <c r="BF404" s="195"/>
      <c r="BG404" s="195"/>
      <c r="BH404" s="195"/>
      <c r="BI404" s="195"/>
      <c r="BJ404" s="195"/>
      <c r="BK404" s="195"/>
      <c r="BL404" s="195"/>
      <c r="BM404" s="195"/>
      <c r="BN404" s="70">
        <f t="shared" si="1773"/>
        <v>25355.5</v>
      </c>
      <c r="BO404" s="65">
        <f t="shared" si="1774"/>
        <v>0</v>
      </c>
      <c r="BP404" s="70">
        <f t="shared" si="1775"/>
        <v>25355.5</v>
      </c>
      <c r="BQ404" s="70">
        <f t="shared" si="1776"/>
        <v>0</v>
      </c>
      <c r="BR404" s="70">
        <f t="shared" si="1777"/>
        <v>0</v>
      </c>
      <c r="BS404" s="70">
        <f t="shared" si="1778"/>
        <v>0</v>
      </c>
      <c r="BT404" s="70">
        <f t="shared" si="1779"/>
        <v>0</v>
      </c>
      <c r="BU404" s="70">
        <f t="shared" si="1780"/>
        <v>25355.5</v>
      </c>
      <c r="BV404" s="70">
        <f t="shared" si="1781"/>
        <v>0</v>
      </c>
      <c r="BW404" s="70">
        <f t="shared" si="1782"/>
        <v>25355.5</v>
      </c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 outlineLevel="1">
      <c r="A405" s="104" t="s">
        <v>760</v>
      </c>
      <c r="B405" s="105"/>
      <c r="C405" s="57" t="s">
        <v>752</v>
      </c>
      <c r="D405" s="106" t="s">
        <v>753</v>
      </c>
      <c r="E405" s="117"/>
      <c r="F405" s="118"/>
      <c r="G405" s="60">
        <f t="shared" si="1714"/>
        <v>0</v>
      </c>
      <c r="H405" s="60"/>
      <c r="I405" s="61">
        <f t="shared" si="578"/>
        <v>0</v>
      </c>
      <c r="J405" s="61">
        <f t="shared" si="579"/>
        <v>0</v>
      </c>
      <c r="K405" s="260">
        <v>2277</v>
      </c>
      <c r="L405" s="193"/>
      <c r="M405" s="195"/>
      <c r="N405" s="195"/>
      <c r="O405" s="66">
        <f t="shared" ref="O405:Q405" si="1855">AA405+AD405+AG405+AJ405+AM405+AP405+AS405+AV405+AY405+BB405+BE405+BH405</f>
        <v>2277</v>
      </c>
      <c r="P405" s="66">
        <f t="shared" si="1855"/>
        <v>0</v>
      </c>
      <c r="Q405" s="66">
        <f t="shared" si="1855"/>
        <v>0</v>
      </c>
      <c r="R405" s="67">
        <f t="shared" ref="R405:T405" si="1856">IF(BK405=0,SUM(AA405+AD405+AG405+AJ405+AM405+AP405+AS405+AV405+AY405+BB405+BE405+BH405),BK405)</f>
        <v>2277</v>
      </c>
      <c r="S405" s="67">
        <f t="shared" si="1856"/>
        <v>0</v>
      </c>
      <c r="T405" s="67">
        <f t="shared" si="1856"/>
        <v>0</v>
      </c>
      <c r="U405" s="66">
        <f t="shared" si="1717"/>
        <v>0</v>
      </c>
      <c r="V405" s="66">
        <f t="shared" si="1718"/>
        <v>0</v>
      </c>
      <c r="W405" s="66">
        <f t="shared" si="1719"/>
        <v>0</v>
      </c>
      <c r="X405" s="69">
        <f t="shared" ref="X405:Y405" si="1857">IF(O405&gt;0,O405/K405,0)</f>
        <v>1</v>
      </c>
      <c r="Y405" s="69">
        <f t="shared" si="1857"/>
        <v>0</v>
      </c>
      <c r="Z405" s="69">
        <f t="shared" si="1378"/>
        <v>0</v>
      </c>
      <c r="AA405" s="195"/>
      <c r="AB405" s="195"/>
      <c r="AC405" s="195"/>
      <c r="AD405" s="195"/>
      <c r="AE405" s="173"/>
      <c r="AF405" s="171"/>
      <c r="AG405" s="171"/>
      <c r="AH405" s="171"/>
      <c r="AI405" s="195"/>
      <c r="AJ405" s="195"/>
      <c r="AK405" s="195"/>
      <c r="AL405" s="195"/>
      <c r="AM405" s="197">
        <v>2277</v>
      </c>
      <c r="AN405" s="195"/>
      <c r="AO405" s="195"/>
      <c r="AP405" s="195"/>
      <c r="AQ405" s="195"/>
      <c r="AR405" s="195"/>
      <c r="AS405" s="195"/>
      <c r="AT405" s="195"/>
      <c r="AU405" s="195"/>
      <c r="AV405" s="195"/>
      <c r="AW405" s="195"/>
      <c r="AX405" s="195"/>
      <c r="AY405" s="195"/>
      <c r="AZ405" s="195"/>
      <c r="BA405" s="195"/>
      <c r="BB405" s="195"/>
      <c r="BC405" s="195"/>
      <c r="BD405" s="195"/>
      <c r="BE405" s="195"/>
      <c r="BF405" s="195"/>
      <c r="BG405" s="195"/>
      <c r="BH405" s="195"/>
      <c r="BI405" s="195"/>
      <c r="BJ405" s="195"/>
      <c r="BK405" s="195"/>
      <c r="BL405" s="195"/>
      <c r="BM405" s="195"/>
      <c r="BN405" s="70">
        <f t="shared" si="1773"/>
        <v>2277</v>
      </c>
      <c r="BO405" s="65">
        <f t="shared" si="1774"/>
        <v>0</v>
      </c>
      <c r="BP405" s="70">
        <f t="shared" si="1775"/>
        <v>2277</v>
      </c>
      <c r="BQ405" s="70">
        <f t="shared" si="1776"/>
        <v>0</v>
      </c>
      <c r="BR405" s="70">
        <f t="shared" si="1777"/>
        <v>0</v>
      </c>
      <c r="BS405" s="70">
        <f t="shared" si="1778"/>
        <v>0</v>
      </c>
      <c r="BT405" s="70">
        <f t="shared" si="1779"/>
        <v>0</v>
      </c>
      <c r="BU405" s="70">
        <f t="shared" si="1780"/>
        <v>2277</v>
      </c>
      <c r="BV405" s="70">
        <f t="shared" si="1781"/>
        <v>0</v>
      </c>
      <c r="BW405" s="70">
        <f t="shared" si="1782"/>
        <v>2277</v>
      </c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 outlineLevel="1">
      <c r="A406" s="107"/>
      <c r="B406" s="105" t="s">
        <v>761</v>
      </c>
      <c r="C406" s="57" t="s">
        <v>476</v>
      </c>
      <c r="D406" s="102" t="s">
        <v>762</v>
      </c>
      <c r="E406" s="117"/>
      <c r="F406" s="118"/>
      <c r="G406" s="60">
        <f t="shared" si="1714"/>
        <v>0</v>
      </c>
      <c r="H406" s="60"/>
      <c r="I406" s="61">
        <f t="shared" si="578"/>
        <v>0</v>
      </c>
      <c r="J406" s="61">
        <f t="shared" si="579"/>
        <v>0</v>
      </c>
      <c r="K406" s="193"/>
      <c r="L406" s="193">
        <v>353.91</v>
      </c>
      <c r="M406" s="195"/>
      <c r="N406" s="195"/>
      <c r="O406" s="66">
        <f t="shared" ref="O406:Q406" si="1858">AA406+AD406+AG406+AJ406+AM406+AP406+AS406+AV406+AY406+BB406+BE406+BH406</f>
        <v>0</v>
      </c>
      <c r="P406" s="66">
        <f t="shared" si="1858"/>
        <v>353.91</v>
      </c>
      <c r="Q406" s="66">
        <f t="shared" si="1858"/>
        <v>0</v>
      </c>
      <c r="R406" s="67">
        <f t="shared" ref="R406:T406" si="1859">IF(BK406=0,SUM(AA406+AD406+AG406+AJ406+AM406+AP406+AS406+AV406+AY406+BB406+BE406+BH406),BK406)</f>
        <v>0</v>
      </c>
      <c r="S406" s="67">
        <f t="shared" si="1859"/>
        <v>353.91</v>
      </c>
      <c r="T406" s="67">
        <f t="shared" si="1859"/>
        <v>0</v>
      </c>
      <c r="U406" s="66">
        <f t="shared" si="1717"/>
        <v>0</v>
      </c>
      <c r="V406" s="66">
        <f t="shared" si="1718"/>
        <v>0</v>
      </c>
      <c r="W406" s="66">
        <f t="shared" si="1719"/>
        <v>0</v>
      </c>
      <c r="X406" s="69">
        <f t="shared" ref="X406:Y406" si="1860">IF(O406&gt;0,O406/K406,0)</f>
        <v>0</v>
      </c>
      <c r="Y406" s="69">
        <f t="shared" si="1860"/>
        <v>1</v>
      </c>
      <c r="Z406" s="69">
        <f t="shared" si="1378"/>
        <v>0</v>
      </c>
      <c r="AA406" s="195"/>
      <c r="AB406" s="195"/>
      <c r="AC406" s="195"/>
      <c r="AD406" s="195"/>
      <c r="AE406" s="173">
        <v>353.91</v>
      </c>
      <c r="AF406" s="171"/>
      <c r="AG406" s="171"/>
      <c r="AH406" s="171"/>
      <c r="AI406" s="195"/>
      <c r="AJ406" s="195"/>
      <c r="AK406" s="195"/>
      <c r="AL406" s="195"/>
      <c r="AM406" s="195"/>
      <c r="AN406" s="195"/>
      <c r="AO406" s="195"/>
      <c r="AP406" s="195"/>
      <c r="AQ406" s="195"/>
      <c r="AR406" s="195"/>
      <c r="AS406" s="195"/>
      <c r="AT406" s="195"/>
      <c r="AU406" s="195"/>
      <c r="AV406" s="195"/>
      <c r="AW406" s="195"/>
      <c r="AX406" s="195"/>
      <c r="AY406" s="195"/>
      <c r="AZ406" s="195"/>
      <c r="BA406" s="195"/>
      <c r="BB406" s="195"/>
      <c r="BC406" s="195"/>
      <c r="BD406" s="195"/>
      <c r="BE406" s="195"/>
      <c r="BF406" s="195"/>
      <c r="BG406" s="195"/>
      <c r="BH406" s="195"/>
      <c r="BI406" s="195"/>
      <c r="BJ406" s="195"/>
      <c r="BK406" s="195"/>
      <c r="BL406" s="195"/>
      <c r="BM406" s="195"/>
      <c r="BN406" s="70">
        <f t="shared" si="1773"/>
        <v>0</v>
      </c>
      <c r="BO406" s="65">
        <f t="shared" si="1774"/>
        <v>0</v>
      </c>
      <c r="BP406" s="70">
        <f t="shared" si="1775"/>
        <v>0</v>
      </c>
      <c r="BQ406" s="70">
        <f t="shared" si="1776"/>
        <v>0</v>
      </c>
      <c r="BR406" s="70">
        <f t="shared" si="1777"/>
        <v>0</v>
      </c>
      <c r="BS406" s="70">
        <f t="shared" si="1778"/>
        <v>0</v>
      </c>
      <c r="BT406" s="70">
        <f t="shared" si="1779"/>
        <v>0</v>
      </c>
      <c r="BU406" s="70">
        <f t="shared" si="1780"/>
        <v>0</v>
      </c>
      <c r="BV406" s="70">
        <f t="shared" si="1781"/>
        <v>0</v>
      </c>
      <c r="BW406" s="70">
        <f t="shared" si="1782"/>
        <v>0</v>
      </c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 outlineLevel="1">
      <c r="A407" s="107"/>
      <c r="B407" s="105" t="s">
        <v>735</v>
      </c>
      <c r="C407" s="57" t="s">
        <v>476</v>
      </c>
      <c r="D407" s="102" t="s">
        <v>763</v>
      </c>
      <c r="E407" s="117"/>
      <c r="F407" s="118"/>
      <c r="G407" s="60">
        <f t="shared" si="1714"/>
        <v>0</v>
      </c>
      <c r="H407" s="60"/>
      <c r="I407" s="61">
        <f t="shared" si="578"/>
        <v>0</v>
      </c>
      <c r="J407" s="61">
        <f t="shared" si="579"/>
        <v>0</v>
      </c>
      <c r="K407" s="193"/>
      <c r="L407" s="193">
        <v>235.5</v>
      </c>
      <c r="M407" s="195"/>
      <c r="N407" s="195"/>
      <c r="O407" s="66">
        <f t="shared" ref="O407:Q407" si="1861">AA407+AD407+AG407+AJ407+AM407+AP407+AS407+AV407+AY407+BB407+BE407+BH407</f>
        <v>0</v>
      </c>
      <c r="P407" s="66">
        <f t="shared" si="1861"/>
        <v>235.5</v>
      </c>
      <c r="Q407" s="66">
        <f t="shared" si="1861"/>
        <v>0</v>
      </c>
      <c r="R407" s="67">
        <f t="shared" ref="R407:T407" si="1862">IF(BK407=0,SUM(AA407+AD407+AG407+AJ407+AM407+AP407+AS407+AV407+AY407+BB407+BE407+BH407),BK407)</f>
        <v>0</v>
      </c>
      <c r="S407" s="67">
        <f t="shared" si="1862"/>
        <v>235.5</v>
      </c>
      <c r="T407" s="67">
        <f t="shared" si="1862"/>
        <v>0</v>
      </c>
      <c r="U407" s="66">
        <f t="shared" si="1717"/>
        <v>0</v>
      </c>
      <c r="V407" s="66">
        <f t="shared" si="1718"/>
        <v>0</v>
      </c>
      <c r="W407" s="66">
        <f t="shared" si="1719"/>
        <v>0</v>
      </c>
      <c r="X407" s="69">
        <f t="shared" ref="X407:Y407" si="1863">IF(O407&gt;0,O407/K407,0)</f>
        <v>0</v>
      </c>
      <c r="Y407" s="69">
        <f t="shared" si="1863"/>
        <v>1</v>
      </c>
      <c r="Z407" s="69">
        <f t="shared" si="1378"/>
        <v>0</v>
      </c>
      <c r="AA407" s="195"/>
      <c r="AB407" s="195"/>
      <c r="AC407" s="195"/>
      <c r="AD407" s="195"/>
      <c r="AE407" s="173">
        <v>235.5</v>
      </c>
      <c r="AF407" s="171"/>
      <c r="AG407" s="171"/>
      <c r="AH407" s="171"/>
      <c r="AI407" s="195"/>
      <c r="AJ407" s="195"/>
      <c r="AK407" s="195"/>
      <c r="AL407" s="195"/>
      <c r="AM407" s="195"/>
      <c r="AN407" s="195"/>
      <c r="AO407" s="195"/>
      <c r="AP407" s="195"/>
      <c r="AQ407" s="195"/>
      <c r="AR407" s="195"/>
      <c r="AS407" s="195"/>
      <c r="AT407" s="195"/>
      <c r="AU407" s="195"/>
      <c r="AV407" s="195"/>
      <c r="AW407" s="195"/>
      <c r="AX407" s="195"/>
      <c r="AY407" s="195"/>
      <c r="AZ407" s="195"/>
      <c r="BA407" s="195"/>
      <c r="BB407" s="195"/>
      <c r="BC407" s="195"/>
      <c r="BD407" s="195"/>
      <c r="BE407" s="195"/>
      <c r="BF407" s="195"/>
      <c r="BG407" s="195"/>
      <c r="BH407" s="195"/>
      <c r="BI407" s="195"/>
      <c r="BJ407" s="195"/>
      <c r="BK407" s="195"/>
      <c r="BL407" s="195"/>
      <c r="BM407" s="195"/>
      <c r="BN407" s="70">
        <f t="shared" si="1773"/>
        <v>0</v>
      </c>
      <c r="BO407" s="65">
        <f t="shared" si="1774"/>
        <v>0</v>
      </c>
      <c r="BP407" s="70">
        <f t="shared" si="1775"/>
        <v>0</v>
      </c>
      <c r="BQ407" s="70">
        <f t="shared" si="1776"/>
        <v>0</v>
      </c>
      <c r="BR407" s="70">
        <f t="shared" si="1777"/>
        <v>0</v>
      </c>
      <c r="BS407" s="70">
        <f t="shared" si="1778"/>
        <v>0</v>
      </c>
      <c r="BT407" s="70">
        <f t="shared" si="1779"/>
        <v>0</v>
      </c>
      <c r="BU407" s="70">
        <f t="shared" si="1780"/>
        <v>0</v>
      </c>
      <c r="BV407" s="70">
        <f t="shared" si="1781"/>
        <v>0</v>
      </c>
      <c r="BW407" s="70">
        <f t="shared" si="1782"/>
        <v>0</v>
      </c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 customHeight="1" outlineLevel="1">
      <c r="A408" s="107"/>
      <c r="B408" s="108" t="s">
        <v>764</v>
      </c>
      <c r="C408" s="57" t="s">
        <v>476</v>
      </c>
      <c r="D408" s="102" t="s">
        <v>765</v>
      </c>
      <c r="E408" s="117"/>
      <c r="F408" s="118"/>
      <c r="G408" s="60">
        <f t="shared" si="1714"/>
        <v>0</v>
      </c>
      <c r="H408" s="60"/>
      <c r="I408" s="61">
        <f t="shared" si="578"/>
        <v>0</v>
      </c>
      <c r="J408" s="61">
        <f t="shared" si="579"/>
        <v>0</v>
      </c>
      <c r="K408" s="193"/>
      <c r="L408" s="193">
        <v>1161</v>
      </c>
      <c r="M408" s="195"/>
      <c r="N408" s="195"/>
      <c r="O408" s="66">
        <f t="shared" ref="O408:Q408" si="1864">AA408+AD408+AG408+AJ408+AM408+AP408+AS408+AV408+AY408+BB408+BE408+BH408</f>
        <v>0</v>
      </c>
      <c r="P408" s="66">
        <f t="shared" si="1864"/>
        <v>1161</v>
      </c>
      <c r="Q408" s="66">
        <f t="shared" si="1864"/>
        <v>0</v>
      </c>
      <c r="R408" s="67">
        <f t="shared" ref="R408:T408" si="1865">IF(BK408=0,SUM(AA408+AD408+AG408+AJ408+AM408+AP408+AS408+AV408+AY408+BB408+BE408+BH408),BK408)</f>
        <v>0</v>
      </c>
      <c r="S408" s="67">
        <f t="shared" si="1865"/>
        <v>1161</v>
      </c>
      <c r="T408" s="67">
        <f t="shared" si="1865"/>
        <v>0</v>
      </c>
      <c r="U408" s="66">
        <f t="shared" si="1717"/>
        <v>0</v>
      </c>
      <c r="V408" s="66">
        <f t="shared" si="1718"/>
        <v>0</v>
      </c>
      <c r="W408" s="66">
        <f t="shared" si="1719"/>
        <v>0</v>
      </c>
      <c r="X408" s="69">
        <f t="shared" ref="X408:Y408" si="1866">IF(O408&gt;0,O408/K408,0)</f>
        <v>0</v>
      </c>
      <c r="Y408" s="69">
        <f t="shared" si="1866"/>
        <v>1</v>
      </c>
      <c r="Z408" s="69">
        <f t="shared" si="1378"/>
        <v>0</v>
      </c>
      <c r="AA408" s="195"/>
      <c r="AB408" s="195"/>
      <c r="AC408" s="195"/>
      <c r="AD408" s="195"/>
      <c r="AE408" s="171"/>
      <c r="AF408" s="171"/>
      <c r="AG408" s="171"/>
      <c r="AH408" s="171"/>
      <c r="AI408" s="195"/>
      <c r="AJ408" s="195"/>
      <c r="AK408" s="195"/>
      <c r="AL408" s="195"/>
      <c r="AM408" s="195"/>
      <c r="AN408" s="195"/>
      <c r="AO408" s="195"/>
      <c r="AP408" s="195"/>
      <c r="AQ408" s="197">
        <v>1161</v>
      </c>
      <c r="AR408" s="195"/>
      <c r="AS408" s="195"/>
      <c r="AT408" s="195"/>
      <c r="AU408" s="195"/>
      <c r="AV408" s="195"/>
      <c r="AW408" s="195"/>
      <c r="AX408" s="195"/>
      <c r="AY408" s="195"/>
      <c r="AZ408" s="195"/>
      <c r="BA408" s="195"/>
      <c r="BB408" s="195"/>
      <c r="BC408" s="195"/>
      <c r="BD408" s="195"/>
      <c r="BE408" s="195"/>
      <c r="BF408" s="195"/>
      <c r="BG408" s="195"/>
      <c r="BH408" s="195"/>
      <c r="BI408" s="195"/>
      <c r="BJ408" s="195"/>
      <c r="BK408" s="195"/>
      <c r="BL408" s="195"/>
      <c r="BM408" s="195"/>
      <c r="BN408" s="70">
        <f t="shared" si="1773"/>
        <v>0</v>
      </c>
      <c r="BO408" s="65">
        <f t="shared" si="1774"/>
        <v>0</v>
      </c>
      <c r="BP408" s="70">
        <f t="shared" si="1775"/>
        <v>0</v>
      </c>
      <c r="BQ408" s="70">
        <f t="shared" si="1776"/>
        <v>0</v>
      </c>
      <c r="BR408" s="70">
        <f t="shared" si="1777"/>
        <v>0</v>
      </c>
      <c r="BS408" s="70">
        <f t="shared" si="1778"/>
        <v>0</v>
      </c>
      <c r="BT408" s="70">
        <f t="shared" si="1779"/>
        <v>0</v>
      </c>
      <c r="BU408" s="70">
        <f t="shared" si="1780"/>
        <v>0</v>
      </c>
      <c r="BV408" s="70">
        <f t="shared" si="1781"/>
        <v>0</v>
      </c>
      <c r="BW408" s="70">
        <f t="shared" si="1782"/>
        <v>0</v>
      </c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>
      <c r="A409" s="131"/>
      <c r="B409" s="73"/>
      <c r="C409" s="57" t="s">
        <v>211</v>
      </c>
      <c r="D409" s="102" t="s">
        <v>766</v>
      </c>
      <c r="E409" s="117">
        <f>200000+10000</f>
        <v>210000</v>
      </c>
      <c r="F409" s="118"/>
      <c r="G409" s="60">
        <f t="shared" si="1714"/>
        <v>210000</v>
      </c>
      <c r="H409" s="60"/>
      <c r="I409" s="61">
        <f t="shared" si="578"/>
        <v>0</v>
      </c>
      <c r="J409" s="61">
        <f t="shared" si="579"/>
        <v>0</v>
      </c>
      <c r="K409" s="193"/>
      <c r="L409" s="193"/>
      <c r="M409" s="195"/>
      <c r="N409" s="195"/>
      <c r="O409" s="66">
        <f t="shared" ref="O409:Q409" si="1867">AA409+AD409+AG409+AJ409+AM409+AP409+AS409+AV409+AY409+BB409+BE409+BH409</f>
        <v>0</v>
      </c>
      <c r="P409" s="66">
        <f t="shared" si="1867"/>
        <v>0</v>
      </c>
      <c r="Q409" s="66">
        <f t="shared" si="1867"/>
        <v>0</v>
      </c>
      <c r="R409" s="67">
        <f t="shared" ref="R409:T409" si="1868">IF(BK409=0,SUM(AA409+AD409+AG409+AJ409+AM409+AP409+AS409+AV409+AY409+BB409+BE409+BH409),BK409)</f>
        <v>0</v>
      </c>
      <c r="S409" s="67">
        <f t="shared" si="1868"/>
        <v>0</v>
      </c>
      <c r="T409" s="67">
        <f t="shared" si="1868"/>
        <v>0</v>
      </c>
      <c r="U409" s="66">
        <f t="shared" si="1717"/>
        <v>0</v>
      </c>
      <c r="V409" s="66">
        <f t="shared" si="1718"/>
        <v>0</v>
      </c>
      <c r="W409" s="66">
        <f t="shared" si="1719"/>
        <v>0</v>
      </c>
      <c r="X409" s="69">
        <f t="shared" ref="X409:Y409" si="1869">IF(O409&gt;0,O409/K409,0)</f>
        <v>0</v>
      </c>
      <c r="Y409" s="69">
        <f t="shared" si="1869"/>
        <v>0</v>
      </c>
      <c r="Z409" s="69">
        <f t="shared" si="1378"/>
        <v>0</v>
      </c>
      <c r="AA409" s="195"/>
      <c r="AB409" s="195"/>
      <c r="AC409" s="195"/>
      <c r="AD409" s="195"/>
      <c r="AE409" s="171"/>
      <c r="AF409" s="171"/>
      <c r="AG409" s="171"/>
      <c r="AH409" s="171"/>
      <c r="AI409" s="195"/>
      <c r="AJ409" s="195"/>
      <c r="AK409" s="195"/>
      <c r="AL409" s="195"/>
      <c r="AM409" s="195"/>
      <c r="AN409" s="195"/>
      <c r="AO409" s="195"/>
      <c r="AP409" s="195"/>
      <c r="AQ409" s="195"/>
      <c r="AR409" s="195"/>
      <c r="AS409" s="195"/>
      <c r="AT409" s="195"/>
      <c r="AU409" s="195"/>
      <c r="AV409" s="195"/>
      <c r="AW409" s="195"/>
      <c r="AX409" s="195"/>
      <c r="AY409" s="195"/>
      <c r="AZ409" s="195"/>
      <c r="BA409" s="195"/>
      <c r="BB409" s="195"/>
      <c r="BC409" s="195"/>
      <c r="BD409" s="195"/>
      <c r="BE409" s="195"/>
      <c r="BF409" s="195"/>
      <c r="BG409" s="195"/>
      <c r="BH409" s="195"/>
      <c r="BI409" s="195"/>
      <c r="BJ409" s="195"/>
      <c r="BK409" s="195"/>
      <c r="BL409" s="195"/>
      <c r="BM409" s="195"/>
      <c r="BN409" s="70">
        <f t="shared" si="1773"/>
        <v>0</v>
      </c>
      <c r="BO409" s="65">
        <f t="shared" si="1774"/>
        <v>0</v>
      </c>
      <c r="BP409" s="70">
        <f t="shared" si="1775"/>
        <v>0</v>
      </c>
      <c r="BQ409" s="70">
        <f t="shared" si="1776"/>
        <v>0</v>
      </c>
      <c r="BR409" s="70">
        <f t="shared" si="1777"/>
        <v>0</v>
      </c>
      <c r="BS409" s="70">
        <f t="shared" si="1778"/>
        <v>0</v>
      </c>
      <c r="BT409" s="70">
        <f t="shared" si="1779"/>
        <v>0</v>
      </c>
      <c r="BU409" s="70">
        <f t="shared" si="1780"/>
        <v>0</v>
      </c>
      <c r="BV409" s="70">
        <f t="shared" si="1781"/>
        <v>0</v>
      </c>
      <c r="BW409" s="70">
        <f t="shared" si="1782"/>
        <v>0</v>
      </c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>
      <c r="A410" s="107"/>
      <c r="B410" s="105" t="s">
        <v>767</v>
      </c>
      <c r="C410" s="57" t="s">
        <v>478</v>
      </c>
      <c r="D410" s="102" t="s">
        <v>765</v>
      </c>
      <c r="E410" s="117"/>
      <c r="F410" s="118"/>
      <c r="G410" s="60">
        <f t="shared" si="1714"/>
        <v>0</v>
      </c>
      <c r="H410" s="60"/>
      <c r="I410" s="61">
        <f t="shared" si="578"/>
        <v>0</v>
      </c>
      <c r="J410" s="61">
        <f t="shared" si="579"/>
        <v>0</v>
      </c>
      <c r="K410" s="193"/>
      <c r="L410" s="193">
        <v>3610</v>
      </c>
      <c r="M410" s="195"/>
      <c r="N410" s="195"/>
      <c r="O410" s="66">
        <f t="shared" ref="O410:Q410" si="1870">AA410+AD410+AG410+AJ410+AM410+AP410+AS410+AV410+AY410+BB410+BE410+BH410</f>
        <v>0</v>
      </c>
      <c r="P410" s="66">
        <f t="shared" si="1870"/>
        <v>3610</v>
      </c>
      <c r="Q410" s="66">
        <f t="shared" si="1870"/>
        <v>0</v>
      </c>
      <c r="R410" s="67">
        <f t="shared" ref="R410:T410" si="1871">IF(BK410=0,SUM(AA410+AD410+AG410+AJ410+AM410+AP410+AS410+AV410+AY410+BB410+BE410+BH410),BK410)</f>
        <v>0</v>
      </c>
      <c r="S410" s="67">
        <f t="shared" si="1871"/>
        <v>3610</v>
      </c>
      <c r="T410" s="67">
        <f t="shared" si="1871"/>
        <v>0</v>
      </c>
      <c r="U410" s="66">
        <f t="shared" si="1717"/>
        <v>0</v>
      </c>
      <c r="V410" s="66">
        <f t="shared" si="1718"/>
        <v>0</v>
      </c>
      <c r="W410" s="66">
        <f t="shared" si="1719"/>
        <v>0</v>
      </c>
      <c r="X410" s="69">
        <f t="shared" ref="X410:Y410" si="1872">IF(O410&gt;0,O410/K410,0)</f>
        <v>0</v>
      </c>
      <c r="Y410" s="69">
        <f t="shared" si="1872"/>
        <v>1</v>
      </c>
      <c r="Z410" s="69">
        <f t="shared" si="1378"/>
        <v>0</v>
      </c>
      <c r="AA410" s="195"/>
      <c r="AB410" s="197">
        <v>3610</v>
      </c>
      <c r="AC410" s="195"/>
      <c r="AD410" s="195"/>
      <c r="AE410" s="171"/>
      <c r="AF410" s="171"/>
      <c r="AG410" s="171"/>
      <c r="AH410" s="171"/>
      <c r="AI410" s="195"/>
      <c r="AJ410" s="195"/>
      <c r="AK410" s="195"/>
      <c r="AL410" s="195"/>
      <c r="AM410" s="195"/>
      <c r="AN410" s="195"/>
      <c r="AO410" s="195"/>
      <c r="AP410" s="195"/>
      <c r="AQ410" s="195"/>
      <c r="AR410" s="195"/>
      <c r="AS410" s="195"/>
      <c r="AT410" s="195"/>
      <c r="AU410" s="195"/>
      <c r="AV410" s="195"/>
      <c r="AW410" s="195"/>
      <c r="AX410" s="195"/>
      <c r="AY410" s="195"/>
      <c r="AZ410" s="195"/>
      <c r="BA410" s="195"/>
      <c r="BB410" s="195"/>
      <c r="BC410" s="195"/>
      <c r="BD410" s="195"/>
      <c r="BE410" s="195"/>
      <c r="BF410" s="195"/>
      <c r="BG410" s="195"/>
      <c r="BH410" s="195"/>
      <c r="BI410" s="195"/>
      <c r="BJ410" s="195"/>
      <c r="BK410" s="195"/>
      <c r="BL410" s="195"/>
      <c r="BM410" s="195"/>
      <c r="BN410" s="70">
        <f t="shared" si="1773"/>
        <v>0</v>
      </c>
      <c r="BO410" s="65">
        <f t="shared" si="1774"/>
        <v>0</v>
      </c>
      <c r="BP410" s="70">
        <f t="shared" si="1775"/>
        <v>0</v>
      </c>
      <c r="BQ410" s="70">
        <f t="shared" si="1776"/>
        <v>0</v>
      </c>
      <c r="BR410" s="70">
        <f t="shared" si="1777"/>
        <v>0</v>
      </c>
      <c r="BS410" s="70">
        <f t="shared" si="1778"/>
        <v>0</v>
      </c>
      <c r="BT410" s="70">
        <f t="shared" si="1779"/>
        <v>0</v>
      </c>
      <c r="BU410" s="70">
        <f t="shared" si="1780"/>
        <v>0</v>
      </c>
      <c r="BV410" s="70">
        <f t="shared" si="1781"/>
        <v>0</v>
      </c>
      <c r="BW410" s="70">
        <f t="shared" si="1782"/>
        <v>0</v>
      </c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>
      <c r="A411" s="131"/>
      <c r="B411" s="73"/>
      <c r="C411" s="57" t="s">
        <v>768</v>
      </c>
      <c r="D411" s="102" t="s">
        <v>769</v>
      </c>
      <c r="E411" s="117"/>
      <c r="F411" s="118"/>
      <c r="G411" s="60">
        <f t="shared" si="1714"/>
        <v>0</v>
      </c>
      <c r="H411" s="60">
        <v>20000</v>
      </c>
      <c r="I411" s="61">
        <f t="shared" si="578"/>
        <v>0</v>
      </c>
      <c r="J411" s="61">
        <f t="shared" si="579"/>
        <v>0</v>
      </c>
      <c r="K411" s="193"/>
      <c r="L411" s="193"/>
      <c r="M411" s="195"/>
      <c r="N411" s="195"/>
      <c r="O411" s="66">
        <f t="shared" ref="O411:Q411" si="1873">AA411+AD411+AG411+AJ411+AM411+AP411+AS411+AV411+AY411+BB411+BE411+BH411</f>
        <v>0</v>
      </c>
      <c r="P411" s="66">
        <f t="shared" si="1873"/>
        <v>0</v>
      </c>
      <c r="Q411" s="66">
        <f t="shared" si="1873"/>
        <v>0</v>
      </c>
      <c r="R411" s="67">
        <f t="shared" ref="R411:T411" si="1874">IF(BK411=0,SUM(AA411+AD411+AG411+AJ411+AM411+AP411+AS411+AV411+AY411+BB411+BE411+BH411),BK411)</f>
        <v>0</v>
      </c>
      <c r="S411" s="67">
        <f t="shared" si="1874"/>
        <v>0</v>
      </c>
      <c r="T411" s="67">
        <f t="shared" si="1874"/>
        <v>0</v>
      </c>
      <c r="U411" s="66">
        <f t="shared" si="1717"/>
        <v>0</v>
      </c>
      <c r="V411" s="66">
        <f t="shared" si="1718"/>
        <v>0</v>
      </c>
      <c r="W411" s="66">
        <f t="shared" si="1719"/>
        <v>0</v>
      </c>
      <c r="X411" s="69">
        <f t="shared" ref="X411:Y411" si="1875">IF(O411&gt;0,O411/K411,0)</f>
        <v>0</v>
      </c>
      <c r="Y411" s="69">
        <f t="shared" si="1875"/>
        <v>0</v>
      </c>
      <c r="Z411" s="69">
        <f t="shared" si="1378"/>
        <v>0</v>
      </c>
      <c r="AA411" s="195"/>
      <c r="AB411" s="195"/>
      <c r="AC411" s="195"/>
      <c r="AD411" s="195"/>
      <c r="AE411" s="171"/>
      <c r="AF411" s="171"/>
      <c r="AG411" s="171"/>
      <c r="AH411" s="171"/>
      <c r="AI411" s="195"/>
      <c r="AJ411" s="195"/>
      <c r="AK411" s="195"/>
      <c r="AL411" s="195"/>
      <c r="AM411" s="195"/>
      <c r="AN411" s="195"/>
      <c r="AO411" s="195"/>
      <c r="AP411" s="195"/>
      <c r="AQ411" s="195"/>
      <c r="AR411" s="195"/>
      <c r="AS411" s="195"/>
      <c r="AT411" s="195"/>
      <c r="AU411" s="195"/>
      <c r="AV411" s="195"/>
      <c r="AW411" s="195"/>
      <c r="AX411" s="195"/>
      <c r="AY411" s="195"/>
      <c r="AZ411" s="195"/>
      <c r="BA411" s="195"/>
      <c r="BB411" s="195"/>
      <c r="BC411" s="195"/>
      <c r="BD411" s="195"/>
      <c r="BE411" s="195"/>
      <c r="BF411" s="195"/>
      <c r="BG411" s="195"/>
      <c r="BH411" s="195"/>
      <c r="BI411" s="195"/>
      <c r="BJ411" s="195"/>
      <c r="BK411" s="195"/>
      <c r="BL411" s="195"/>
      <c r="BM411" s="195"/>
      <c r="BN411" s="70">
        <f t="shared" si="1773"/>
        <v>0</v>
      </c>
      <c r="BO411" s="65">
        <f t="shared" si="1774"/>
        <v>0</v>
      </c>
      <c r="BP411" s="70">
        <f t="shared" si="1775"/>
        <v>0</v>
      </c>
      <c r="BQ411" s="70">
        <f t="shared" si="1776"/>
        <v>0</v>
      </c>
      <c r="BR411" s="70">
        <f t="shared" si="1777"/>
        <v>0</v>
      </c>
      <c r="BS411" s="70">
        <f t="shared" si="1778"/>
        <v>0</v>
      </c>
      <c r="BT411" s="70">
        <f t="shared" si="1779"/>
        <v>0</v>
      </c>
      <c r="BU411" s="70">
        <f t="shared" si="1780"/>
        <v>0</v>
      </c>
      <c r="BV411" s="70">
        <f t="shared" si="1781"/>
        <v>0</v>
      </c>
      <c r="BW411" s="70">
        <f t="shared" si="1782"/>
        <v>0</v>
      </c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>
      <c r="A412" s="271" t="s">
        <v>770</v>
      </c>
      <c r="B412" s="105" t="s">
        <v>771</v>
      </c>
      <c r="C412" s="57" t="s">
        <v>219</v>
      </c>
      <c r="D412" s="102" t="s">
        <v>772</v>
      </c>
      <c r="E412" s="59">
        <v>220000</v>
      </c>
      <c r="F412" s="60"/>
      <c r="G412" s="60">
        <f t="shared" si="1714"/>
        <v>220000</v>
      </c>
      <c r="H412" s="60">
        <v>100000</v>
      </c>
      <c r="I412" s="61">
        <f t="shared" si="578"/>
        <v>0.34196768181818182</v>
      </c>
      <c r="J412" s="61">
        <f t="shared" si="579"/>
        <v>0.34196768181818188</v>
      </c>
      <c r="K412" s="260">
        <f>34340.93+40891.96</f>
        <v>75232.89</v>
      </c>
      <c r="L412" s="193">
        <v>40891.480000000003</v>
      </c>
      <c r="M412" s="195"/>
      <c r="N412" s="195"/>
      <c r="O412" s="66">
        <f t="shared" ref="O412:Q412" si="1876">AA412+AD412+AG412+AJ412+AM412+AP412+AS412+AV412+AY412+BB412+BE412+BH412</f>
        <v>75232.890000000014</v>
      </c>
      <c r="P412" s="66">
        <f t="shared" si="1876"/>
        <v>40891.480000000003</v>
      </c>
      <c r="Q412" s="66">
        <f t="shared" si="1876"/>
        <v>0</v>
      </c>
      <c r="R412" s="67">
        <f t="shared" ref="R412:T412" si="1877">IF(BK412=0,SUM(AA412+AD412+AG412+AJ412+AM412+AP412+AS412+AV412+AY412+BB412+BE412+BH412),BK412)</f>
        <v>75232.890000000014</v>
      </c>
      <c r="S412" s="67">
        <f t="shared" si="1877"/>
        <v>40891.480000000003</v>
      </c>
      <c r="T412" s="67">
        <f t="shared" si="1877"/>
        <v>0</v>
      </c>
      <c r="U412" s="66">
        <f t="shared" si="1717"/>
        <v>0</v>
      </c>
      <c r="V412" s="66">
        <f t="shared" si="1718"/>
        <v>0</v>
      </c>
      <c r="W412" s="66">
        <f t="shared" si="1719"/>
        <v>0</v>
      </c>
      <c r="X412" s="69">
        <f t="shared" ref="X412:Y412" si="1878">IF(O412&gt;0,O412/K412,0)</f>
        <v>1.0000000000000002</v>
      </c>
      <c r="Y412" s="69">
        <f t="shared" si="1878"/>
        <v>1</v>
      </c>
      <c r="Z412" s="69">
        <f t="shared" si="1378"/>
        <v>0</v>
      </c>
      <c r="AA412" s="195"/>
      <c r="AB412" s="197">
        <v>40891.480000000003</v>
      </c>
      <c r="AC412" s="195"/>
      <c r="AD412" s="195"/>
      <c r="AE412" s="171"/>
      <c r="AF412" s="171"/>
      <c r="AG412" s="173">
        <v>34340.93</v>
      </c>
      <c r="AH412" s="171"/>
      <c r="AI412" s="195"/>
      <c r="AJ412" s="195">
        <f>40891.48+0.48</f>
        <v>40891.960000000006</v>
      </c>
      <c r="AK412" s="195"/>
      <c r="AL412" s="195"/>
      <c r="AM412" s="195"/>
      <c r="AN412" s="195"/>
      <c r="AO412" s="195"/>
      <c r="AP412" s="195"/>
      <c r="AQ412" s="195"/>
      <c r="AR412" s="195"/>
      <c r="AS412" s="195"/>
      <c r="AT412" s="195"/>
      <c r="AU412" s="195"/>
      <c r="AV412" s="195"/>
      <c r="AW412" s="195"/>
      <c r="AX412" s="195"/>
      <c r="AY412" s="195"/>
      <c r="AZ412" s="195"/>
      <c r="BA412" s="195"/>
      <c r="BB412" s="195"/>
      <c r="BC412" s="195"/>
      <c r="BD412" s="195"/>
      <c r="BE412" s="195"/>
      <c r="BF412" s="195"/>
      <c r="BG412" s="195"/>
      <c r="BH412" s="195"/>
      <c r="BI412" s="195"/>
      <c r="BJ412" s="195"/>
      <c r="BK412" s="195"/>
      <c r="BL412" s="195"/>
      <c r="BM412" s="195"/>
      <c r="BN412" s="70">
        <f t="shared" si="1773"/>
        <v>75232.890000000014</v>
      </c>
      <c r="BO412" s="65">
        <f t="shared" si="1774"/>
        <v>0</v>
      </c>
      <c r="BP412" s="70">
        <f t="shared" si="1775"/>
        <v>75232.890000000014</v>
      </c>
      <c r="BQ412" s="70">
        <f t="shared" si="1776"/>
        <v>0</v>
      </c>
      <c r="BR412" s="70">
        <f t="shared" si="1777"/>
        <v>0</v>
      </c>
      <c r="BS412" s="70">
        <f t="shared" si="1778"/>
        <v>0</v>
      </c>
      <c r="BT412" s="70">
        <f t="shared" si="1779"/>
        <v>0</v>
      </c>
      <c r="BU412" s="70">
        <f t="shared" si="1780"/>
        <v>75232.890000000014</v>
      </c>
      <c r="BV412" s="70">
        <f t="shared" si="1781"/>
        <v>0</v>
      </c>
      <c r="BW412" s="70">
        <f t="shared" si="1782"/>
        <v>75232.890000000014</v>
      </c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>
      <c r="A413" s="272" t="s">
        <v>773</v>
      </c>
      <c r="B413" s="273"/>
      <c r="C413" s="57" t="s">
        <v>219</v>
      </c>
      <c r="D413" s="274" t="s">
        <v>774</v>
      </c>
      <c r="E413" s="59"/>
      <c r="F413" s="60"/>
      <c r="G413" s="60">
        <f t="shared" si="1714"/>
        <v>0</v>
      </c>
      <c r="H413" s="60"/>
      <c r="I413" s="61">
        <f t="shared" si="578"/>
        <v>0</v>
      </c>
      <c r="J413" s="61">
        <f t="shared" si="579"/>
        <v>0</v>
      </c>
      <c r="K413" s="275">
        <f>342258.38-55000-51000-172000-1286-26000-36972.38+569984.12</f>
        <v>569984.12</v>
      </c>
      <c r="L413" s="260"/>
      <c r="M413" s="195"/>
      <c r="N413" s="195"/>
      <c r="O413" s="66">
        <f t="shared" ref="O413:Q413" si="1879">AA413+AD413+AG413+AJ413+AM413+AP413+AS413+AV413+AY413+BB413+BE413+BH413</f>
        <v>0</v>
      </c>
      <c r="P413" s="66">
        <f t="shared" si="1879"/>
        <v>0</v>
      </c>
      <c r="Q413" s="66">
        <f t="shared" si="1879"/>
        <v>0</v>
      </c>
      <c r="R413" s="67">
        <f t="shared" ref="R413:T413" si="1880">IF(BK413=0,SUM(AA413+AD413+AG413+AJ413+AM413+AP413+AS413+AV413+AY413+BB413+BE413+BH413),BK413)</f>
        <v>0</v>
      </c>
      <c r="S413" s="67">
        <f t="shared" si="1880"/>
        <v>0</v>
      </c>
      <c r="T413" s="67">
        <f t="shared" si="1880"/>
        <v>0</v>
      </c>
      <c r="U413" s="66">
        <f t="shared" si="1717"/>
        <v>569984.12</v>
      </c>
      <c r="V413" s="66">
        <f t="shared" si="1718"/>
        <v>0</v>
      </c>
      <c r="W413" s="66">
        <f t="shared" si="1719"/>
        <v>0</v>
      </c>
      <c r="X413" s="69">
        <f t="shared" ref="X413:Y413" si="1881">IF(O413&gt;0,O413/K413,0)</f>
        <v>0</v>
      </c>
      <c r="Y413" s="69">
        <f t="shared" si="1881"/>
        <v>0</v>
      </c>
      <c r="Z413" s="69">
        <f t="shared" si="1378"/>
        <v>0</v>
      </c>
      <c r="AA413" s="197"/>
      <c r="AB413" s="195"/>
      <c r="AC413" s="195"/>
      <c r="AD413" s="197"/>
      <c r="AE413" s="171"/>
      <c r="AF413" s="171"/>
      <c r="AG413" s="171"/>
      <c r="AH413" s="171"/>
      <c r="AI413" s="195"/>
      <c r="AJ413" s="195"/>
      <c r="AK413" s="195"/>
      <c r="AL413" s="195"/>
      <c r="AM413" s="195"/>
      <c r="AN413" s="195"/>
      <c r="AO413" s="195"/>
      <c r="AP413" s="195"/>
      <c r="AQ413" s="195"/>
      <c r="AR413" s="195"/>
      <c r="AS413" s="195"/>
      <c r="AT413" s="195"/>
      <c r="AU413" s="195"/>
      <c r="AV413" s="195"/>
      <c r="AW413" s="195"/>
      <c r="AX413" s="195"/>
      <c r="AY413" s="195"/>
      <c r="AZ413" s="195"/>
      <c r="BA413" s="195"/>
      <c r="BB413" s="195"/>
      <c r="BC413" s="195"/>
      <c r="BD413" s="195"/>
      <c r="BE413" s="195"/>
      <c r="BF413" s="195"/>
      <c r="BG413" s="195"/>
      <c r="BH413" s="195"/>
      <c r="BI413" s="195"/>
      <c r="BJ413" s="195"/>
      <c r="BK413" s="195"/>
      <c r="BL413" s="195"/>
      <c r="BM413" s="195"/>
      <c r="BN413" s="70">
        <f t="shared" si="1773"/>
        <v>0</v>
      </c>
      <c r="BO413" s="65">
        <f t="shared" si="1774"/>
        <v>0</v>
      </c>
      <c r="BP413" s="70">
        <f t="shared" si="1775"/>
        <v>0</v>
      </c>
      <c r="BQ413" s="70">
        <f t="shared" si="1776"/>
        <v>569984.12</v>
      </c>
      <c r="BR413" s="70">
        <f t="shared" si="1777"/>
        <v>0</v>
      </c>
      <c r="BS413" s="70">
        <f t="shared" si="1778"/>
        <v>569984.12</v>
      </c>
      <c r="BT413" s="70">
        <f t="shared" si="1779"/>
        <v>0</v>
      </c>
      <c r="BU413" s="70">
        <f t="shared" si="1780"/>
        <v>0</v>
      </c>
      <c r="BV413" s="70">
        <f t="shared" si="1781"/>
        <v>569984.12</v>
      </c>
      <c r="BW413" s="70">
        <f t="shared" si="1782"/>
        <v>0</v>
      </c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>
      <c r="A414" s="55" t="s">
        <v>775</v>
      </c>
      <c r="B414" s="202"/>
      <c r="C414" s="57" t="s">
        <v>219</v>
      </c>
      <c r="D414" s="106" t="s">
        <v>776</v>
      </c>
      <c r="E414" s="59"/>
      <c r="F414" s="60"/>
      <c r="G414" s="60">
        <f t="shared" si="1714"/>
        <v>0</v>
      </c>
      <c r="H414" s="60"/>
      <c r="I414" s="61">
        <f t="shared" si="578"/>
        <v>0</v>
      </c>
      <c r="J414" s="61">
        <f t="shared" si="579"/>
        <v>0</v>
      </c>
      <c r="K414" s="260">
        <f>81782.94+40891.48</f>
        <v>122674.42000000001</v>
      </c>
      <c r="L414" s="260"/>
      <c r="M414" s="195"/>
      <c r="N414" s="195"/>
      <c r="O414" s="66">
        <f t="shared" ref="O414:Q414" si="1882">AA414+AD414+AG414+AJ414+AM414+AP414+AS414+AV414+AY414+BB414+BE414+BH414</f>
        <v>122674.42000000001</v>
      </c>
      <c r="P414" s="66">
        <f t="shared" si="1882"/>
        <v>0</v>
      </c>
      <c r="Q414" s="66">
        <f t="shared" si="1882"/>
        <v>0</v>
      </c>
      <c r="R414" s="67">
        <f t="shared" ref="R414:T414" si="1883">IF(BK414=0,SUM(AA414+AD414+AG414+AJ414+AM414+AP414+AS414+AV414+AY414+BB414+BE414+BH414),BK414)</f>
        <v>122674.42000000001</v>
      </c>
      <c r="S414" s="67">
        <f t="shared" si="1883"/>
        <v>0</v>
      </c>
      <c r="T414" s="67">
        <f t="shared" si="1883"/>
        <v>0</v>
      </c>
      <c r="U414" s="66">
        <f t="shared" si="1717"/>
        <v>0</v>
      </c>
      <c r="V414" s="66">
        <f t="shared" si="1718"/>
        <v>0</v>
      </c>
      <c r="W414" s="66">
        <f t="shared" si="1719"/>
        <v>0</v>
      </c>
      <c r="X414" s="69">
        <f t="shared" ref="X414:Y414" si="1884">IF(O414&gt;0,O414/K414,0)</f>
        <v>1</v>
      </c>
      <c r="Y414" s="69">
        <f t="shared" si="1884"/>
        <v>0</v>
      </c>
      <c r="Z414" s="69">
        <f t="shared" si="1378"/>
        <v>0</v>
      </c>
      <c r="AA414" s="197"/>
      <c r="AB414" s="195"/>
      <c r="AC414" s="195"/>
      <c r="AD414" s="197"/>
      <c r="AE414" s="171"/>
      <c r="AF414" s="171"/>
      <c r="AG414" s="171"/>
      <c r="AH414" s="171"/>
      <c r="AI414" s="195"/>
      <c r="AJ414" s="195"/>
      <c r="AK414" s="195"/>
      <c r="AL414" s="195"/>
      <c r="AM414" s="197">
        <v>40891.480000000003</v>
      </c>
      <c r="AN414" s="195"/>
      <c r="AO414" s="195"/>
      <c r="AP414" s="195">
        <f>40891.46+40891.48</f>
        <v>81782.94</v>
      </c>
      <c r="AQ414" s="195"/>
      <c r="AR414" s="195"/>
      <c r="AS414" s="195"/>
      <c r="AT414" s="195"/>
      <c r="AU414" s="195"/>
      <c r="AV414" s="195"/>
      <c r="AW414" s="195"/>
      <c r="AX414" s="195"/>
      <c r="AY414" s="195"/>
      <c r="AZ414" s="195"/>
      <c r="BA414" s="195"/>
      <c r="BB414" s="195"/>
      <c r="BC414" s="195"/>
      <c r="BD414" s="195"/>
      <c r="BE414" s="195"/>
      <c r="BF414" s="195"/>
      <c r="BG414" s="195"/>
      <c r="BH414" s="195"/>
      <c r="BI414" s="195"/>
      <c r="BJ414" s="195"/>
      <c r="BK414" s="195"/>
      <c r="BL414" s="195"/>
      <c r="BM414" s="195"/>
      <c r="BN414" s="70">
        <f t="shared" si="1773"/>
        <v>122674.42000000001</v>
      </c>
      <c r="BO414" s="65">
        <f t="shared" si="1774"/>
        <v>0</v>
      </c>
      <c r="BP414" s="70">
        <f t="shared" si="1775"/>
        <v>122674.42000000001</v>
      </c>
      <c r="BQ414" s="70">
        <f t="shared" si="1776"/>
        <v>0</v>
      </c>
      <c r="BR414" s="70">
        <f t="shared" si="1777"/>
        <v>0</v>
      </c>
      <c r="BS414" s="70">
        <f t="shared" si="1778"/>
        <v>0</v>
      </c>
      <c r="BT414" s="70">
        <f t="shared" si="1779"/>
        <v>0</v>
      </c>
      <c r="BU414" s="70">
        <f t="shared" si="1780"/>
        <v>122674.42000000001</v>
      </c>
      <c r="BV414" s="70">
        <f t="shared" si="1781"/>
        <v>0</v>
      </c>
      <c r="BW414" s="70">
        <f t="shared" si="1782"/>
        <v>122674.42000000001</v>
      </c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>
      <c r="A415" s="55" t="s">
        <v>777</v>
      </c>
      <c r="B415" s="202"/>
      <c r="C415" s="57" t="s">
        <v>245</v>
      </c>
      <c r="D415" s="102" t="s">
        <v>778</v>
      </c>
      <c r="E415" s="59"/>
      <c r="F415" s="60"/>
      <c r="G415" s="60">
        <f t="shared" si="1714"/>
        <v>0</v>
      </c>
      <c r="H415" s="60"/>
      <c r="I415" s="61">
        <f t="shared" si="578"/>
        <v>0</v>
      </c>
      <c r="J415" s="61">
        <f t="shared" si="579"/>
        <v>0</v>
      </c>
      <c r="K415" s="260">
        <v>10939.15</v>
      </c>
      <c r="L415" s="260"/>
      <c r="M415" s="195"/>
      <c r="N415" s="195"/>
      <c r="O415" s="66">
        <f t="shared" ref="O415:Q415" si="1885">AA415+AD415+AG415+AJ415+AM415+AP415+AS415+AV415+AY415+BB415+BE415+BH415</f>
        <v>10939.15</v>
      </c>
      <c r="P415" s="66">
        <f t="shared" si="1885"/>
        <v>0</v>
      </c>
      <c r="Q415" s="66">
        <f t="shared" si="1885"/>
        <v>0</v>
      </c>
      <c r="R415" s="67">
        <f t="shared" ref="R415:T415" si="1886">IF(BK415=0,SUM(AA415+AD415+AG415+AJ415+AM415+AP415+AS415+AV415+AY415+BB415+BE415+BH415),BK415)</f>
        <v>10939.15</v>
      </c>
      <c r="S415" s="67">
        <f t="shared" si="1886"/>
        <v>0</v>
      </c>
      <c r="T415" s="67">
        <f t="shared" si="1886"/>
        <v>0</v>
      </c>
      <c r="U415" s="66">
        <f t="shared" si="1717"/>
        <v>0</v>
      </c>
      <c r="V415" s="66">
        <f t="shared" si="1718"/>
        <v>0</v>
      </c>
      <c r="W415" s="66">
        <f t="shared" si="1719"/>
        <v>0</v>
      </c>
      <c r="X415" s="69">
        <f t="shared" ref="X415:Y415" si="1887">IF(O415&gt;0,O415/K415,0)</f>
        <v>1</v>
      </c>
      <c r="Y415" s="69">
        <f t="shared" si="1887"/>
        <v>0</v>
      </c>
      <c r="Z415" s="69">
        <f t="shared" si="1378"/>
        <v>0</v>
      </c>
      <c r="AA415" s="197"/>
      <c r="AB415" s="195"/>
      <c r="AC415" s="195"/>
      <c r="AD415" s="197">
        <v>10939.15</v>
      </c>
      <c r="AE415" s="171"/>
      <c r="AF415" s="171"/>
      <c r="AG415" s="171"/>
      <c r="AH415" s="171"/>
      <c r="AI415" s="195"/>
      <c r="AJ415" s="195"/>
      <c r="AK415" s="195"/>
      <c r="AL415" s="195"/>
      <c r="AM415" s="195"/>
      <c r="AN415" s="195"/>
      <c r="AO415" s="195"/>
      <c r="AP415" s="195"/>
      <c r="AQ415" s="195"/>
      <c r="AR415" s="195"/>
      <c r="AS415" s="195"/>
      <c r="AT415" s="195"/>
      <c r="AU415" s="195"/>
      <c r="AV415" s="195"/>
      <c r="AW415" s="195"/>
      <c r="AX415" s="195"/>
      <c r="AY415" s="195"/>
      <c r="AZ415" s="195"/>
      <c r="BA415" s="195"/>
      <c r="BB415" s="195"/>
      <c r="BC415" s="195"/>
      <c r="BD415" s="195"/>
      <c r="BE415" s="195"/>
      <c r="BF415" s="195"/>
      <c r="BG415" s="195"/>
      <c r="BH415" s="195"/>
      <c r="BI415" s="195"/>
      <c r="BJ415" s="195"/>
      <c r="BK415" s="195"/>
      <c r="BL415" s="195"/>
      <c r="BM415" s="195"/>
      <c r="BN415" s="70">
        <f t="shared" si="1773"/>
        <v>10939.15</v>
      </c>
      <c r="BO415" s="65">
        <f t="shared" si="1774"/>
        <v>0</v>
      </c>
      <c r="BP415" s="70">
        <f t="shared" si="1775"/>
        <v>10939.15</v>
      </c>
      <c r="BQ415" s="70">
        <f t="shared" si="1776"/>
        <v>0</v>
      </c>
      <c r="BR415" s="70">
        <f t="shared" si="1777"/>
        <v>0</v>
      </c>
      <c r="BS415" s="70">
        <f t="shared" si="1778"/>
        <v>0</v>
      </c>
      <c r="BT415" s="70">
        <f t="shared" si="1779"/>
        <v>0</v>
      </c>
      <c r="BU415" s="70">
        <f t="shared" si="1780"/>
        <v>10939.15</v>
      </c>
      <c r="BV415" s="70">
        <f t="shared" si="1781"/>
        <v>0</v>
      </c>
      <c r="BW415" s="70">
        <f t="shared" si="1782"/>
        <v>10939.15</v>
      </c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>
      <c r="A416" s="55" t="s">
        <v>779</v>
      </c>
      <c r="B416" s="73"/>
      <c r="C416" s="57" t="s">
        <v>245</v>
      </c>
      <c r="D416" s="102" t="s">
        <v>780</v>
      </c>
      <c r="E416" s="59">
        <v>25000</v>
      </c>
      <c r="F416" s="60"/>
      <c r="G416" s="60">
        <f t="shared" si="1714"/>
        <v>25000</v>
      </c>
      <c r="H416" s="60"/>
      <c r="I416" s="61">
        <f t="shared" si="578"/>
        <v>1.5671751999999999</v>
      </c>
      <c r="J416" s="61">
        <f t="shared" si="579"/>
        <v>0.77416839999999998</v>
      </c>
      <c r="K416" s="260">
        <v>39179.379999999997</v>
      </c>
      <c r="L416" s="193"/>
      <c r="M416" s="195"/>
      <c r="N416" s="195"/>
      <c r="O416" s="66">
        <f t="shared" ref="O416:Q416" si="1888">AA416+AD416+AG416+AJ416+AM416+AP416+AS416+AV416+AY416+BB416+BE416+BH416</f>
        <v>19354.21</v>
      </c>
      <c r="P416" s="66">
        <f t="shared" si="1888"/>
        <v>0</v>
      </c>
      <c r="Q416" s="66">
        <f t="shared" si="1888"/>
        <v>0</v>
      </c>
      <c r="R416" s="67">
        <f t="shared" ref="R416:T416" si="1889">IF(BK416=0,SUM(AA416+AD416+AG416+AJ416+AM416+AP416+AS416+AV416+AY416+BB416+BE416+BH416),BK416)</f>
        <v>19354.21</v>
      </c>
      <c r="S416" s="67">
        <f t="shared" si="1889"/>
        <v>0</v>
      </c>
      <c r="T416" s="67">
        <f t="shared" si="1889"/>
        <v>0</v>
      </c>
      <c r="U416" s="66">
        <f t="shared" si="1717"/>
        <v>19825.169999999998</v>
      </c>
      <c r="V416" s="66">
        <f t="shared" si="1718"/>
        <v>0</v>
      </c>
      <c r="W416" s="66">
        <f t="shared" si="1719"/>
        <v>0</v>
      </c>
      <c r="X416" s="69">
        <f t="shared" ref="X416:Y416" si="1890">IF(O416&gt;0,O416/K416,0)</f>
        <v>0.49398969560008354</v>
      </c>
      <c r="Y416" s="69">
        <f t="shared" si="1890"/>
        <v>0</v>
      </c>
      <c r="Z416" s="69">
        <f t="shared" si="1378"/>
        <v>0</v>
      </c>
      <c r="AA416" s="195"/>
      <c r="AB416" s="195"/>
      <c r="AC416" s="195"/>
      <c r="AD416" s="195"/>
      <c r="AE416" s="171"/>
      <c r="AF416" s="171"/>
      <c r="AG416" s="173">
        <v>4035.28</v>
      </c>
      <c r="AH416" s="171"/>
      <c r="AI416" s="195"/>
      <c r="AJ416" s="195"/>
      <c r="AK416" s="195"/>
      <c r="AL416" s="195"/>
      <c r="AM416" s="197">
        <v>5934.13</v>
      </c>
      <c r="AN416" s="195"/>
      <c r="AO416" s="195"/>
      <c r="AP416" s="195">
        <f>3924.8+5460</f>
        <v>9384.7999999999993</v>
      </c>
      <c r="AQ416" s="195"/>
      <c r="AR416" s="195"/>
      <c r="AS416" s="195"/>
      <c r="AT416" s="195"/>
      <c r="AU416" s="195"/>
      <c r="AV416" s="195"/>
      <c r="AW416" s="195"/>
      <c r="AX416" s="195"/>
      <c r="AY416" s="195"/>
      <c r="AZ416" s="195"/>
      <c r="BA416" s="195"/>
      <c r="BB416" s="195"/>
      <c r="BC416" s="195"/>
      <c r="BD416" s="195"/>
      <c r="BE416" s="195"/>
      <c r="BF416" s="195"/>
      <c r="BG416" s="195"/>
      <c r="BH416" s="195"/>
      <c r="BI416" s="195"/>
      <c r="BJ416" s="195"/>
      <c r="BK416" s="195"/>
      <c r="BL416" s="195"/>
      <c r="BM416" s="195"/>
      <c r="BN416" s="70">
        <f t="shared" si="1773"/>
        <v>19354.21</v>
      </c>
      <c r="BO416" s="65">
        <f t="shared" si="1774"/>
        <v>0</v>
      </c>
      <c r="BP416" s="70">
        <f t="shared" si="1775"/>
        <v>19354.21</v>
      </c>
      <c r="BQ416" s="70">
        <f t="shared" si="1776"/>
        <v>19825.169999999998</v>
      </c>
      <c r="BR416" s="70">
        <f t="shared" si="1777"/>
        <v>0</v>
      </c>
      <c r="BS416" s="70">
        <f t="shared" si="1778"/>
        <v>19825.169999999998</v>
      </c>
      <c r="BT416" s="70">
        <f t="shared" si="1779"/>
        <v>0</v>
      </c>
      <c r="BU416" s="70">
        <f t="shared" si="1780"/>
        <v>19354.21</v>
      </c>
      <c r="BV416" s="70">
        <f t="shared" si="1781"/>
        <v>19825.169999999998</v>
      </c>
      <c r="BW416" s="70">
        <f t="shared" si="1782"/>
        <v>19354.21</v>
      </c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>
      <c r="A417" s="72"/>
      <c r="B417" s="73"/>
      <c r="C417" s="57" t="s">
        <v>245</v>
      </c>
      <c r="D417" s="102" t="s">
        <v>781</v>
      </c>
      <c r="E417" s="59">
        <v>10000</v>
      </c>
      <c r="F417" s="60"/>
      <c r="G417" s="60">
        <f t="shared" si="1714"/>
        <v>10000</v>
      </c>
      <c r="H417" s="60"/>
      <c r="I417" s="61">
        <f t="shared" si="578"/>
        <v>0</v>
      </c>
      <c r="J417" s="61">
        <f t="shared" si="579"/>
        <v>0</v>
      </c>
      <c r="K417" s="193"/>
      <c r="L417" s="193"/>
      <c r="M417" s="193"/>
      <c r="N417" s="193"/>
      <c r="O417" s="66">
        <f t="shared" ref="O417:Q417" si="1891">AA417+AD417+AG417+AJ417+AM417+AP417+AS417+AV417+AY417+BB417+BE417+BH417</f>
        <v>0</v>
      </c>
      <c r="P417" s="66">
        <f t="shared" si="1891"/>
        <v>0</v>
      </c>
      <c r="Q417" s="66">
        <f t="shared" si="1891"/>
        <v>0</v>
      </c>
      <c r="R417" s="67">
        <f t="shared" ref="R417:T417" si="1892">IF(BK417=0,SUM(AA417+AD417+AG417+AJ417+AM417+AP417+AS417+AV417+AY417+BB417+BE417+BH417),BK417)</f>
        <v>0</v>
      </c>
      <c r="S417" s="67">
        <f t="shared" si="1892"/>
        <v>0</v>
      </c>
      <c r="T417" s="67">
        <f t="shared" si="1892"/>
        <v>0</v>
      </c>
      <c r="U417" s="66">
        <f t="shared" si="1717"/>
        <v>0</v>
      </c>
      <c r="V417" s="66">
        <f t="shared" si="1718"/>
        <v>0</v>
      </c>
      <c r="W417" s="66">
        <f t="shared" si="1719"/>
        <v>0</v>
      </c>
      <c r="X417" s="69">
        <f t="shared" ref="X417:Y417" si="1893">IF(O417&gt;0,O417/K417,0)</f>
        <v>0</v>
      </c>
      <c r="Y417" s="69">
        <f t="shared" si="1893"/>
        <v>0</v>
      </c>
      <c r="Z417" s="69">
        <f t="shared" si="1378"/>
        <v>0</v>
      </c>
      <c r="AA417" s="195"/>
      <c r="AB417" s="195"/>
      <c r="AC417" s="195"/>
      <c r="AD417" s="195"/>
      <c r="AE417" s="171"/>
      <c r="AF417" s="171"/>
      <c r="AG417" s="171"/>
      <c r="AH417" s="171"/>
      <c r="AI417" s="195"/>
      <c r="AJ417" s="195"/>
      <c r="AK417" s="195"/>
      <c r="AL417" s="195"/>
      <c r="AM417" s="195"/>
      <c r="AN417" s="195"/>
      <c r="AO417" s="195"/>
      <c r="AP417" s="195"/>
      <c r="AQ417" s="195"/>
      <c r="AR417" s="195"/>
      <c r="AS417" s="195"/>
      <c r="AT417" s="195"/>
      <c r="AU417" s="195"/>
      <c r="AV417" s="195"/>
      <c r="AW417" s="195"/>
      <c r="AX417" s="195"/>
      <c r="AY417" s="195"/>
      <c r="AZ417" s="195"/>
      <c r="BA417" s="195"/>
      <c r="BB417" s="195"/>
      <c r="BC417" s="195"/>
      <c r="BD417" s="195"/>
      <c r="BE417" s="195"/>
      <c r="BF417" s="195"/>
      <c r="BG417" s="195"/>
      <c r="BH417" s="195"/>
      <c r="BI417" s="195"/>
      <c r="BJ417" s="195"/>
      <c r="BK417" s="195"/>
      <c r="BL417" s="195"/>
      <c r="BM417" s="195"/>
      <c r="BN417" s="70">
        <f t="shared" si="1773"/>
        <v>0</v>
      </c>
      <c r="BO417" s="65">
        <f t="shared" si="1774"/>
        <v>0</v>
      </c>
      <c r="BP417" s="70">
        <f t="shared" si="1775"/>
        <v>0</v>
      </c>
      <c r="BQ417" s="70">
        <f t="shared" si="1776"/>
        <v>0</v>
      </c>
      <c r="BR417" s="70">
        <f t="shared" si="1777"/>
        <v>0</v>
      </c>
      <c r="BS417" s="70">
        <f t="shared" si="1778"/>
        <v>0</v>
      </c>
      <c r="BT417" s="70">
        <f t="shared" si="1779"/>
        <v>0</v>
      </c>
      <c r="BU417" s="70">
        <f t="shared" si="1780"/>
        <v>0</v>
      </c>
      <c r="BV417" s="70">
        <f t="shared" si="1781"/>
        <v>0</v>
      </c>
      <c r="BW417" s="70">
        <f t="shared" si="1782"/>
        <v>0</v>
      </c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>
      <c r="A418" s="131"/>
      <c r="B418" s="73"/>
      <c r="C418" s="57" t="s">
        <v>261</v>
      </c>
      <c r="D418" s="112" t="s">
        <v>262</v>
      </c>
      <c r="E418" s="59">
        <v>0</v>
      </c>
      <c r="F418" s="60"/>
      <c r="G418" s="60">
        <f t="shared" si="1714"/>
        <v>0</v>
      </c>
      <c r="H418" s="60"/>
      <c r="I418" s="61">
        <f t="shared" si="578"/>
        <v>0</v>
      </c>
      <c r="J418" s="61">
        <f t="shared" si="579"/>
        <v>0</v>
      </c>
      <c r="K418" s="193"/>
      <c r="L418" s="193"/>
      <c r="M418" s="193"/>
      <c r="N418" s="193"/>
      <c r="O418" s="66">
        <f t="shared" ref="O418:Q418" si="1894">AA418+AD418+AG418+AJ418+AM418+AP418+AS418+AV418+AY418+BB418+BE418+BH418</f>
        <v>0</v>
      </c>
      <c r="P418" s="66">
        <f t="shared" si="1894"/>
        <v>0</v>
      </c>
      <c r="Q418" s="66">
        <f t="shared" si="1894"/>
        <v>0</v>
      </c>
      <c r="R418" s="67">
        <f t="shared" ref="R418:T418" si="1895">IF(BK418=0,SUM(AA418+AD418+AG418+AJ418+AM418+AP418+AS418+AV418+AY418+BB418+BE418+BH418),BK418)</f>
        <v>0</v>
      </c>
      <c r="S418" s="67">
        <f t="shared" si="1895"/>
        <v>0</v>
      </c>
      <c r="T418" s="67">
        <f t="shared" si="1895"/>
        <v>0</v>
      </c>
      <c r="U418" s="66">
        <f t="shared" si="1717"/>
        <v>0</v>
      </c>
      <c r="V418" s="66">
        <f t="shared" si="1718"/>
        <v>0</v>
      </c>
      <c r="W418" s="66">
        <f t="shared" si="1719"/>
        <v>0</v>
      </c>
      <c r="X418" s="69">
        <f t="shared" ref="X418:Y418" si="1896">IF(O418&gt;0,O418/K418,0)</f>
        <v>0</v>
      </c>
      <c r="Y418" s="69">
        <f t="shared" si="1896"/>
        <v>0</v>
      </c>
      <c r="Z418" s="69">
        <f t="shared" si="1378"/>
        <v>0</v>
      </c>
      <c r="AA418" s="195"/>
      <c r="AB418" s="195"/>
      <c r="AC418" s="195"/>
      <c r="AD418" s="195"/>
      <c r="AE418" s="171"/>
      <c r="AF418" s="171"/>
      <c r="AG418" s="171"/>
      <c r="AH418" s="171"/>
      <c r="AI418" s="195"/>
      <c r="AJ418" s="195"/>
      <c r="AK418" s="195"/>
      <c r="AL418" s="195"/>
      <c r="AM418" s="195"/>
      <c r="AN418" s="195"/>
      <c r="AO418" s="195"/>
      <c r="AP418" s="195"/>
      <c r="AQ418" s="195"/>
      <c r="AR418" s="195"/>
      <c r="AS418" s="195"/>
      <c r="AT418" s="195"/>
      <c r="AU418" s="195"/>
      <c r="AV418" s="195"/>
      <c r="AW418" s="195"/>
      <c r="AX418" s="195"/>
      <c r="AY418" s="195"/>
      <c r="AZ418" s="195"/>
      <c r="BA418" s="195"/>
      <c r="BB418" s="195"/>
      <c r="BC418" s="195"/>
      <c r="BD418" s="195"/>
      <c r="BE418" s="195"/>
      <c r="BF418" s="195"/>
      <c r="BG418" s="195"/>
      <c r="BH418" s="195"/>
      <c r="BI418" s="195"/>
      <c r="BJ418" s="195"/>
      <c r="BK418" s="195"/>
      <c r="BL418" s="195"/>
      <c r="BM418" s="195"/>
      <c r="BN418" s="70">
        <f t="shared" si="1773"/>
        <v>0</v>
      </c>
      <c r="BO418" s="65">
        <f t="shared" si="1774"/>
        <v>0</v>
      </c>
      <c r="BP418" s="70">
        <f t="shared" si="1775"/>
        <v>0</v>
      </c>
      <c r="BQ418" s="70">
        <f t="shared" si="1776"/>
        <v>0</v>
      </c>
      <c r="BR418" s="70">
        <f t="shared" si="1777"/>
        <v>0</v>
      </c>
      <c r="BS418" s="70">
        <f t="shared" si="1778"/>
        <v>0</v>
      </c>
      <c r="BT418" s="70">
        <f t="shared" si="1779"/>
        <v>0</v>
      </c>
      <c r="BU418" s="70">
        <f t="shared" si="1780"/>
        <v>0</v>
      </c>
      <c r="BV418" s="70">
        <f t="shared" si="1781"/>
        <v>0</v>
      </c>
      <c r="BW418" s="70">
        <f t="shared" si="1782"/>
        <v>0</v>
      </c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>
      <c r="A419" s="107"/>
      <c r="B419" s="241" t="s">
        <v>782</v>
      </c>
      <c r="C419" s="57" t="s">
        <v>277</v>
      </c>
      <c r="D419" s="93" t="s">
        <v>783</v>
      </c>
      <c r="E419" s="117">
        <v>40000</v>
      </c>
      <c r="F419" s="118"/>
      <c r="G419" s="60">
        <f t="shared" si="1714"/>
        <v>40000</v>
      </c>
      <c r="H419" s="60"/>
      <c r="I419" s="61">
        <f t="shared" si="578"/>
        <v>0</v>
      </c>
      <c r="J419" s="61">
        <f t="shared" si="579"/>
        <v>0</v>
      </c>
      <c r="K419" s="193"/>
      <c r="L419" s="193">
        <v>19725</v>
      </c>
      <c r="M419" s="193"/>
      <c r="N419" s="193"/>
      <c r="O419" s="66">
        <f t="shared" ref="O419:Q419" si="1897">AA419+AD419+AG419+AJ419+AM419+AP419+AS419+AV419+AY419+BB419+BE419+BH419</f>
        <v>0</v>
      </c>
      <c r="P419" s="66">
        <f t="shared" si="1897"/>
        <v>0</v>
      </c>
      <c r="Q419" s="66">
        <f t="shared" si="1897"/>
        <v>0</v>
      </c>
      <c r="R419" s="67">
        <f t="shared" ref="R419:T419" si="1898">IF(BK419=0,SUM(AA419+AD419+AG419+AJ419+AM419+AP419+AS419+AV419+AY419+BB419+BE419+BH419),BK419)</f>
        <v>0</v>
      </c>
      <c r="S419" s="67">
        <f t="shared" si="1898"/>
        <v>0</v>
      </c>
      <c r="T419" s="67">
        <f t="shared" si="1898"/>
        <v>0</v>
      </c>
      <c r="U419" s="66">
        <f t="shared" si="1717"/>
        <v>0</v>
      </c>
      <c r="V419" s="66">
        <f t="shared" si="1718"/>
        <v>19725</v>
      </c>
      <c r="W419" s="66">
        <f t="shared" si="1719"/>
        <v>0</v>
      </c>
      <c r="X419" s="69">
        <f t="shared" ref="X419:Y419" si="1899">IF(O419&gt;0,O419/K419,0)</f>
        <v>0</v>
      </c>
      <c r="Y419" s="69">
        <f t="shared" si="1899"/>
        <v>0</v>
      </c>
      <c r="Z419" s="69">
        <f t="shared" si="1378"/>
        <v>0</v>
      </c>
      <c r="AA419" s="195"/>
      <c r="AB419" s="195"/>
      <c r="AC419" s="195"/>
      <c r="AD419" s="195"/>
      <c r="AE419" s="171"/>
      <c r="AF419" s="171"/>
      <c r="AG419" s="171"/>
      <c r="AH419" s="171"/>
      <c r="AI419" s="195"/>
      <c r="AJ419" s="195"/>
      <c r="AK419" s="195"/>
      <c r="AL419" s="195"/>
      <c r="AM419" s="195"/>
      <c r="AN419" s="195"/>
      <c r="AO419" s="195"/>
      <c r="AP419" s="195"/>
      <c r="AQ419" s="195"/>
      <c r="AR419" s="195"/>
      <c r="AS419" s="195"/>
      <c r="AT419" s="195"/>
      <c r="AU419" s="195"/>
      <c r="AV419" s="195"/>
      <c r="AW419" s="195"/>
      <c r="AX419" s="195"/>
      <c r="AY419" s="195"/>
      <c r="AZ419" s="195"/>
      <c r="BA419" s="195"/>
      <c r="BB419" s="195"/>
      <c r="BC419" s="195"/>
      <c r="BD419" s="195"/>
      <c r="BE419" s="195"/>
      <c r="BF419" s="195"/>
      <c r="BG419" s="195"/>
      <c r="BH419" s="195"/>
      <c r="BI419" s="195"/>
      <c r="BJ419" s="195"/>
      <c r="BK419" s="195"/>
      <c r="BL419" s="195"/>
      <c r="BM419" s="195"/>
      <c r="BN419" s="70">
        <f t="shared" si="1773"/>
        <v>0</v>
      </c>
      <c r="BO419" s="65">
        <f t="shared" si="1774"/>
        <v>0</v>
      </c>
      <c r="BP419" s="70">
        <f t="shared" si="1775"/>
        <v>0</v>
      </c>
      <c r="BQ419" s="70">
        <f t="shared" si="1776"/>
        <v>0</v>
      </c>
      <c r="BR419" s="70">
        <f t="shared" si="1777"/>
        <v>0</v>
      </c>
      <c r="BS419" s="70">
        <f t="shared" si="1778"/>
        <v>0</v>
      </c>
      <c r="BT419" s="70">
        <f t="shared" si="1779"/>
        <v>19725</v>
      </c>
      <c r="BU419" s="70">
        <f t="shared" si="1780"/>
        <v>0</v>
      </c>
      <c r="BV419" s="70">
        <f t="shared" si="1781"/>
        <v>0</v>
      </c>
      <c r="BW419" s="70">
        <f t="shared" si="1782"/>
        <v>19725</v>
      </c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>
      <c r="A420" s="104" t="s">
        <v>784</v>
      </c>
      <c r="B420" s="105" t="s">
        <v>785</v>
      </c>
      <c r="C420" s="57" t="s">
        <v>245</v>
      </c>
      <c r="D420" s="116" t="s">
        <v>786</v>
      </c>
      <c r="E420" s="117">
        <v>25000</v>
      </c>
      <c r="F420" s="118"/>
      <c r="G420" s="60">
        <f t="shared" si="1714"/>
        <v>25000</v>
      </c>
      <c r="H420" s="60"/>
      <c r="I420" s="61">
        <f t="shared" si="578"/>
        <v>1.64</v>
      </c>
      <c r="J420" s="61">
        <f t="shared" si="579"/>
        <v>0.19824</v>
      </c>
      <c r="K420" s="260">
        <v>41000</v>
      </c>
      <c r="L420" s="193">
        <v>3736.08</v>
      </c>
      <c r="M420" s="197">
        <v>8.48</v>
      </c>
      <c r="N420" s="195"/>
      <c r="O420" s="66">
        <f t="shared" ref="O420:Q420" si="1900">AA420+AD420+AG420+AJ420+AM420+AP420+AS420+AV420+AY420+BB420+BE420+BH420</f>
        <v>4956</v>
      </c>
      <c r="P420" s="66">
        <f t="shared" si="1900"/>
        <v>3727.6</v>
      </c>
      <c r="Q420" s="66">
        <f t="shared" si="1900"/>
        <v>0</v>
      </c>
      <c r="R420" s="67">
        <f t="shared" ref="R420:T420" si="1901">IF(BK420=0,SUM(AA420+AD420+AG420+AJ420+AM420+AP420+AS420+AV420+AY420+BB420+BE420+BH420),BK420)</f>
        <v>4956</v>
      </c>
      <c r="S420" s="67">
        <f t="shared" si="1901"/>
        <v>3727.6</v>
      </c>
      <c r="T420" s="67">
        <f t="shared" si="1901"/>
        <v>0</v>
      </c>
      <c r="U420" s="66">
        <f t="shared" si="1717"/>
        <v>36044</v>
      </c>
      <c r="V420" s="66">
        <f t="shared" si="1718"/>
        <v>1.7763568394002505E-14</v>
      </c>
      <c r="W420" s="66">
        <f t="shared" si="1719"/>
        <v>0</v>
      </c>
      <c r="X420" s="69">
        <f t="shared" ref="X420:Y420" si="1902">IF(O420&gt;0,O420/K420,0)</f>
        <v>0.1208780487804878</v>
      </c>
      <c r="Y420" s="69">
        <f t="shared" si="1902"/>
        <v>0.99773024132245558</v>
      </c>
      <c r="Z420" s="69">
        <f t="shared" si="1378"/>
        <v>0</v>
      </c>
      <c r="AA420" s="195"/>
      <c r="AB420" s="195"/>
      <c r="AC420" s="195"/>
      <c r="AD420" s="195"/>
      <c r="AE420" s="171">
        <f>3202.6+525</f>
        <v>3727.6</v>
      </c>
      <c r="AF420" s="171"/>
      <c r="AG420" s="173">
        <v>1210</v>
      </c>
      <c r="AH420" s="171"/>
      <c r="AI420" s="195"/>
      <c r="AJ420" s="197">
        <v>1200</v>
      </c>
      <c r="AK420" s="195"/>
      <c r="AL420" s="195"/>
      <c r="AM420" s="197">
        <v>1200</v>
      </c>
      <c r="AN420" s="195"/>
      <c r="AO420" s="195"/>
      <c r="AP420" s="197">
        <v>1346</v>
      </c>
      <c r="AQ420" s="195"/>
      <c r="AR420" s="195"/>
      <c r="AS420" s="195"/>
      <c r="AT420" s="195"/>
      <c r="AU420" s="195"/>
      <c r="AV420" s="195"/>
      <c r="AW420" s="195"/>
      <c r="AX420" s="195"/>
      <c r="AY420" s="195"/>
      <c r="AZ420" s="195"/>
      <c r="BA420" s="195"/>
      <c r="BB420" s="195"/>
      <c r="BC420" s="195"/>
      <c r="BD420" s="195"/>
      <c r="BE420" s="195"/>
      <c r="BF420" s="195"/>
      <c r="BG420" s="195"/>
      <c r="BH420" s="195"/>
      <c r="BI420" s="195"/>
      <c r="BJ420" s="195"/>
      <c r="BK420" s="195"/>
      <c r="BL420" s="195"/>
      <c r="BM420" s="195"/>
      <c r="BN420" s="70">
        <f t="shared" si="1773"/>
        <v>4956</v>
      </c>
      <c r="BO420" s="65">
        <f t="shared" si="1774"/>
        <v>0</v>
      </c>
      <c r="BP420" s="70">
        <f t="shared" si="1775"/>
        <v>4956</v>
      </c>
      <c r="BQ420" s="70">
        <f t="shared" si="1776"/>
        <v>36044</v>
      </c>
      <c r="BR420" s="70">
        <f t="shared" si="1777"/>
        <v>0</v>
      </c>
      <c r="BS420" s="70">
        <f t="shared" si="1778"/>
        <v>36044</v>
      </c>
      <c r="BT420" s="70">
        <f t="shared" si="1779"/>
        <v>1.7763568394002505E-14</v>
      </c>
      <c r="BU420" s="70">
        <f t="shared" si="1780"/>
        <v>4956</v>
      </c>
      <c r="BV420" s="70">
        <f t="shared" si="1781"/>
        <v>36044</v>
      </c>
      <c r="BW420" s="70">
        <f t="shared" si="1782"/>
        <v>4956</v>
      </c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>
      <c r="A421" s="81"/>
      <c r="B421" s="73"/>
      <c r="C421" s="57" t="s">
        <v>311</v>
      </c>
      <c r="D421" s="58" t="s">
        <v>787</v>
      </c>
      <c r="E421" s="117"/>
      <c r="F421" s="118"/>
      <c r="G421" s="60">
        <f t="shared" si="1714"/>
        <v>0</v>
      </c>
      <c r="H421" s="60">
        <v>270000</v>
      </c>
      <c r="I421" s="61">
        <f t="shared" si="578"/>
        <v>0</v>
      </c>
      <c r="J421" s="61">
        <f t="shared" si="579"/>
        <v>0</v>
      </c>
      <c r="K421" s="193"/>
      <c r="L421" s="193"/>
      <c r="M421" s="193"/>
      <c r="N421" s="193"/>
      <c r="O421" s="66">
        <f t="shared" ref="O421:Q421" si="1903">AA421+AD421+AG421+AJ421+AM421+AP421+AS421+AV421+AY421+BB421+BE421+BH421</f>
        <v>0</v>
      </c>
      <c r="P421" s="66">
        <f t="shared" si="1903"/>
        <v>0</v>
      </c>
      <c r="Q421" s="66">
        <f t="shared" si="1903"/>
        <v>0</v>
      </c>
      <c r="R421" s="67">
        <f t="shared" ref="R421:T421" si="1904">IF(BK421=0,SUM(AA421+AD421+AG421+AJ421+AM421+AP421+AS421+AV421+AY421+BB421+BE421+BH421),BK421)</f>
        <v>0</v>
      </c>
      <c r="S421" s="67">
        <f t="shared" si="1904"/>
        <v>0</v>
      </c>
      <c r="T421" s="67">
        <f t="shared" si="1904"/>
        <v>0</v>
      </c>
      <c r="U421" s="66">
        <f t="shared" si="1717"/>
        <v>0</v>
      </c>
      <c r="V421" s="66">
        <f t="shared" si="1718"/>
        <v>0</v>
      </c>
      <c r="W421" s="66">
        <f t="shared" si="1719"/>
        <v>0</v>
      </c>
      <c r="X421" s="69">
        <f t="shared" ref="X421:Y421" si="1905">IF(O421&gt;0,O421/K421,0)</f>
        <v>0</v>
      </c>
      <c r="Y421" s="69">
        <f t="shared" si="1905"/>
        <v>0</v>
      </c>
      <c r="Z421" s="69">
        <f t="shared" si="1378"/>
        <v>0</v>
      </c>
      <c r="AA421" s="195"/>
      <c r="AB421" s="195"/>
      <c r="AC421" s="195"/>
      <c r="AD421" s="195"/>
      <c r="AE421" s="171"/>
      <c r="AF421" s="171"/>
      <c r="AG421" s="171"/>
      <c r="AH421" s="171"/>
      <c r="AI421" s="195"/>
      <c r="AJ421" s="195"/>
      <c r="AK421" s="195"/>
      <c r="AL421" s="195"/>
      <c r="AM421" s="195"/>
      <c r="AN421" s="195"/>
      <c r="AO421" s="195"/>
      <c r="AP421" s="195"/>
      <c r="AQ421" s="195"/>
      <c r="AR421" s="195"/>
      <c r="AS421" s="195"/>
      <c r="AT421" s="195"/>
      <c r="AU421" s="195"/>
      <c r="AV421" s="195"/>
      <c r="AW421" s="195"/>
      <c r="AX421" s="195"/>
      <c r="AY421" s="195"/>
      <c r="AZ421" s="195"/>
      <c r="BA421" s="195"/>
      <c r="BB421" s="195"/>
      <c r="BC421" s="195"/>
      <c r="BD421" s="195"/>
      <c r="BE421" s="195"/>
      <c r="BF421" s="195"/>
      <c r="BG421" s="195"/>
      <c r="BH421" s="195"/>
      <c r="BI421" s="195"/>
      <c r="BJ421" s="195"/>
      <c r="BK421" s="195"/>
      <c r="BL421" s="195"/>
      <c r="BM421" s="195"/>
      <c r="BN421" s="70">
        <f t="shared" si="1773"/>
        <v>0</v>
      </c>
      <c r="BO421" s="65">
        <f t="shared" si="1774"/>
        <v>0</v>
      </c>
      <c r="BP421" s="70">
        <f t="shared" si="1775"/>
        <v>0</v>
      </c>
      <c r="BQ421" s="70">
        <f t="shared" si="1776"/>
        <v>0</v>
      </c>
      <c r="BR421" s="70">
        <f t="shared" si="1777"/>
        <v>0</v>
      </c>
      <c r="BS421" s="70">
        <f t="shared" si="1778"/>
        <v>0</v>
      </c>
      <c r="BT421" s="70">
        <f t="shared" si="1779"/>
        <v>0</v>
      </c>
      <c r="BU421" s="70">
        <f t="shared" si="1780"/>
        <v>0</v>
      </c>
      <c r="BV421" s="70">
        <f t="shared" si="1781"/>
        <v>0</v>
      </c>
      <c r="BW421" s="70">
        <f t="shared" si="1782"/>
        <v>0</v>
      </c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>
      <c r="A422" s="72"/>
      <c r="B422" s="73"/>
      <c r="C422" s="57" t="s">
        <v>320</v>
      </c>
      <c r="D422" s="58" t="s">
        <v>788</v>
      </c>
      <c r="E422" s="59"/>
      <c r="F422" s="60"/>
      <c r="G422" s="60">
        <f t="shared" si="1714"/>
        <v>0</v>
      </c>
      <c r="H422" s="60">
        <v>150000</v>
      </c>
      <c r="I422" s="61">
        <f t="shared" si="578"/>
        <v>0</v>
      </c>
      <c r="J422" s="61">
        <f t="shared" si="579"/>
        <v>0</v>
      </c>
      <c r="K422" s="193"/>
      <c r="L422" s="193"/>
      <c r="M422" s="193"/>
      <c r="N422" s="193"/>
      <c r="O422" s="66">
        <f t="shared" ref="O422:Q422" si="1906">AA422+AD422+AG422+AJ422+AM422+AP422+AS422+AV422+AY422+BB422+BE422+BH422</f>
        <v>0</v>
      </c>
      <c r="P422" s="66">
        <f t="shared" si="1906"/>
        <v>0</v>
      </c>
      <c r="Q422" s="66">
        <f t="shared" si="1906"/>
        <v>0</v>
      </c>
      <c r="R422" s="67">
        <f t="shared" ref="R422:T422" si="1907">IF(BK422=0,SUM(AA422+AD422+AG422+AJ422+AM422+AP422+AS422+AV422+AY422+BB422+BE422+BH422),BK422)</f>
        <v>0</v>
      </c>
      <c r="S422" s="67">
        <f t="shared" si="1907"/>
        <v>0</v>
      </c>
      <c r="T422" s="67">
        <f t="shared" si="1907"/>
        <v>0</v>
      </c>
      <c r="U422" s="66">
        <f t="shared" si="1717"/>
        <v>0</v>
      </c>
      <c r="V422" s="66">
        <f t="shared" si="1718"/>
        <v>0</v>
      </c>
      <c r="W422" s="66">
        <f t="shared" si="1719"/>
        <v>0</v>
      </c>
      <c r="X422" s="69">
        <f t="shared" ref="X422:Y422" si="1908">IF(O422&gt;0,O422/K422,0)</f>
        <v>0</v>
      </c>
      <c r="Y422" s="69">
        <f t="shared" si="1908"/>
        <v>0</v>
      </c>
      <c r="Z422" s="69">
        <f t="shared" si="1378"/>
        <v>0</v>
      </c>
      <c r="AA422" s="195"/>
      <c r="AB422" s="195"/>
      <c r="AC422" s="195"/>
      <c r="AD422" s="195"/>
      <c r="AE422" s="171"/>
      <c r="AF422" s="171"/>
      <c r="AG422" s="171"/>
      <c r="AH422" s="171"/>
      <c r="AI422" s="195"/>
      <c r="AJ422" s="195"/>
      <c r="AK422" s="195"/>
      <c r="AL422" s="195"/>
      <c r="AM422" s="195"/>
      <c r="AN422" s="195"/>
      <c r="AO422" s="195"/>
      <c r="AP422" s="195"/>
      <c r="AQ422" s="195"/>
      <c r="AR422" s="195"/>
      <c r="AS422" s="195"/>
      <c r="AT422" s="195"/>
      <c r="AU422" s="195"/>
      <c r="AV422" s="195"/>
      <c r="AW422" s="195"/>
      <c r="AX422" s="195"/>
      <c r="AY422" s="195"/>
      <c r="AZ422" s="195"/>
      <c r="BA422" s="195"/>
      <c r="BB422" s="195"/>
      <c r="BC422" s="195"/>
      <c r="BD422" s="195"/>
      <c r="BE422" s="195"/>
      <c r="BF422" s="195"/>
      <c r="BG422" s="195"/>
      <c r="BH422" s="195"/>
      <c r="BI422" s="195"/>
      <c r="BJ422" s="195"/>
      <c r="BK422" s="195"/>
      <c r="BL422" s="195"/>
      <c r="BM422" s="195"/>
      <c r="BN422" s="70">
        <f t="shared" si="1773"/>
        <v>0</v>
      </c>
      <c r="BO422" s="65">
        <f t="shared" si="1774"/>
        <v>0</v>
      </c>
      <c r="BP422" s="70">
        <f t="shared" si="1775"/>
        <v>0</v>
      </c>
      <c r="BQ422" s="70">
        <f t="shared" si="1776"/>
        <v>0</v>
      </c>
      <c r="BR422" s="70">
        <f t="shared" si="1777"/>
        <v>0</v>
      </c>
      <c r="BS422" s="70">
        <f t="shared" si="1778"/>
        <v>0</v>
      </c>
      <c r="BT422" s="70">
        <f t="shared" si="1779"/>
        <v>0</v>
      </c>
      <c r="BU422" s="70">
        <f t="shared" si="1780"/>
        <v>0</v>
      </c>
      <c r="BV422" s="70">
        <f t="shared" si="1781"/>
        <v>0</v>
      </c>
      <c r="BW422" s="70">
        <f t="shared" si="1782"/>
        <v>0</v>
      </c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>
      <c r="A423" s="107"/>
      <c r="B423" s="105" t="s">
        <v>789</v>
      </c>
      <c r="C423" s="57" t="s">
        <v>500</v>
      </c>
      <c r="D423" s="79" t="s">
        <v>790</v>
      </c>
      <c r="E423" s="59"/>
      <c r="F423" s="60"/>
      <c r="G423" s="60">
        <f t="shared" si="1714"/>
        <v>0</v>
      </c>
      <c r="H423" s="60"/>
      <c r="I423" s="61">
        <f t="shared" si="578"/>
        <v>0</v>
      </c>
      <c r="J423" s="61">
        <f t="shared" si="579"/>
        <v>0</v>
      </c>
      <c r="K423" s="193"/>
      <c r="L423" s="193">
        <v>8899.99</v>
      </c>
      <c r="M423" s="193"/>
      <c r="N423" s="193"/>
      <c r="O423" s="66">
        <f t="shared" ref="O423:Q423" si="1909">AA423+AD423+AG423+AJ423+AM423+AP423+AS423+AV423+AY423+BB423+BE423+BH423</f>
        <v>0</v>
      </c>
      <c r="P423" s="66">
        <f t="shared" si="1909"/>
        <v>0</v>
      </c>
      <c r="Q423" s="66">
        <f t="shared" si="1909"/>
        <v>0</v>
      </c>
      <c r="R423" s="67">
        <f t="shared" ref="R423:T423" si="1910">IF(BK423=0,SUM(AA423+AD423+AG423+AJ423+AM423+AP423+AS423+AV423+AY423+BB423+BE423+BH423),BK423)</f>
        <v>0</v>
      </c>
      <c r="S423" s="67">
        <f t="shared" si="1910"/>
        <v>0</v>
      </c>
      <c r="T423" s="67">
        <f t="shared" si="1910"/>
        <v>0</v>
      </c>
      <c r="U423" s="66">
        <f t="shared" si="1717"/>
        <v>0</v>
      </c>
      <c r="V423" s="66">
        <f t="shared" si="1718"/>
        <v>8899.99</v>
      </c>
      <c r="W423" s="66">
        <f t="shared" si="1719"/>
        <v>0</v>
      </c>
      <c r="X423" s="69">
        <f t="shared" ref="X423:Y423" si="1911">IF(O423&gt;0,O423/K423,0)</f>
        <v>0</v>
      </c>
      <c r="Y423" s="69">
        <f t="shared" si="1911"/>
        <v>0</v>
      </c>
      <c r="Z423" s="69">
        <f t="shared" si="1378"/>
        <v>0</v>
      </c>
      <c r="AA423" s="195"/>
      <c r="AB423" s="195"/>
      <c r="AC423" s="195"/>
      <c r="AD423" s="195"/>
      <c r="AE423" s="171"/>
      <c r="AF423" s="171"/>
      <c r="AG423" s="171"/>
      <c r="AH423" s="171"/>
      <c r="AI423" s="195"/>
      <c r="AJ423" s="195"/>
      <c r="AK423" s="195"/>
      <c r="AL423" s="195"/>
      <c r="AM423" s="195"/>
      <c r="AN423" s="195"/>
      <c r="AO423" s="195"/>
      <c r="AP423" s="195"/>
      <c r="AQ423" s="195"/>
      <c r="AR423" s="195"/>
      <c r="AS423" s="195"/>
      <c r="AT423" s="195"/>
      <c r="AU423" s="195"/>
      <c r="AV423" s="195"/>
      <c r="AW423" s="195"/>
      <c r="AX423" s="195"/>
      <c r="AY423" s="195"/>
      <c r="AZ423" s="195"/>
      <c r="BA423" s="195"/>
      <c r="BB423" s="195"/>
      <c r="BC423" s="195"/>
      <c r="BD423" s="195"/>
      <c r="BE423" s="195"/>
      <c r="BF423" s="195"/>
      <c r="BG423" s="195"/>
      <c r="BH423" s="195"/>
      <c r="BI423" s="195"/>
      <c r="BJ423" s="195"/>
      <c r="BK423" s="195"/>
      <c r="BL423" s="195"/>
      <c r="BM423" s="195"/>
      <c r="BN423" s="70">
        <f t="shared" si="1773"/>
        <v>0</v>
      </c>
      <c r="BO423" s="65">
        <f t="shared" si="1774"/>
        <v>0</v>
      </c>
      <c r="BP423" s="70">
        <f t="shared" si="1775"/>
        <v>0</v>
      </c>
      <c r="BQ423" s="70">
        <f t="shared" si="1776"/>
        <v>0</v>
      </c>
      <c r="BR423" s="70">
        <f t="shared" si="1777"/>
        <v>0</v>
      </c>
      <c r="BS423" s="70">
        <f t="shared" si="1778"/>
        <v>0</v>
      </c>
      <c r="BT423" s="70">
        <f t="shared" si="1779"/>
        <v>8899.99</v>
      </c>
      <c r="BU423" s="70">
        <f t="shared" si="1780"/>
        <v>0</v>
      </c>
      <c r="BV423" s="70">
        <f t="shared" si="1781"/>
        <v>0</v>
      </c>
      <c r="BW423" s="70">
        <f t="shared" si="1782"/>
        <v>8899.99</v>
      </c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>
      <c r="A424" s="132" t="s">
        <v>791</v>
      </c>
      <c r="B424" s="105"/>
      <c r="C424" s="276" t="s">
        <v>792</v>
      </c>
      <c r="D424" s="277" t="s">
        <v>793</v>
      </c>
      <c r="E424" s="59"/>
      <c r="F424" s="60"/>
      <c r="G424" s="60">
        <f t="shared" si="1714"/>
        <v>0</v>
      </c>
      <c r="H424" s="60"/>
      <c r="I424" s="61">
        <f t="shared" si="578"/>
        <v>0</v>
      </c>
      <c r="J424" s="61">
        <f t="shared" si="579"/>
        <v>0</v>
      </c>
      <c r="K424" s="260">
        <v>25700</v>
      </c>
      <c r="L424" s="260"/>
      <c r="M424" s="193"/>
      <c r="N424" s="193"/>
      <c r="O424" s="66">
        <f t="shared" ref="O424:Q424" si="1912">AA424+AD424+AG424+AJ424+AM424+AP424+AS424+AV424+AY424+BB424+BE424+BH424</f>
        <v>0</v>
      </c>
      <c r="P424" s="66">
        <f t="shared" si="1912"/>
        <v>0</v>
      </c>
      <c r="Q424" s="66">
        <f t="shared" si="1912"/>
        <v>0</v>
      </c>
      <c r="R424" s="67">
        <f t="shared" ref="R424:T424" si="1913">IF(BK424=0,SUM(AA424+AD424+AG424+AJ424+AM424+AP424+AS424+AV424+AY424+BB424+BE424+BH424),BK424)</f>
        <v>0</v>
      </c>
      <c r="S424" s="67">
        <f t="shared" si="1913"/>
        <v>0</v>
      </c>
      <c r="T424" s="67">
        <f t="shared" si="1913"/>
        <v>0</v>
      </c>
      <c r="U424" s="66">
        <f t="shared" si="1717"/>
        <v>25700</v>
      </c>
      <c r="V424" s="66">
        <f t="shared" si="1718"/>
        <v>0</v>
      </c>
      <c r="W424" s="66">
        <f t="shared" si="1719"/>
        <v>0</v>
      </c>
      <c r="X424" s="69">
        <f t="shared" ref="X424:Y424" si="1914">IF(O424&gt;0,O424/K424,0)</f>
        <v>0</v>
      </c>
      <c r="Y424" s="69">
        <f t="shared" si="1914"/>
        <v>0</v>
      </c>
      <c r="Z424" s="69">
        <f t="shared" si="1378"/>
        <v>0</v>
      </c>
      <c r="AA424" s="195"/>
      <c r="AB424" s="197"/>
      <c r="AC424" s="195"/>
      <c r="AD424" s="195"/>
      <c r="AE424" s="171"/>
      <c r="AF424" s="171"/>
      <c r="AG424" s="171"/>
      <c r="AH424" s="171"/>
      <c r="AI424" s="195"/>
      <c r="AJ424" s="195"/>
      <c r="AK424" s="195"/>
      <c r="AL424" s="195"/>
      <c r="AM424" s="195"/>
      <c r="AN424" s="195"/>
      <c r="AO424" s="195"/>
      <c r="AP424" s="195"/>
      <c r="AQ424" s="195"/>
      <c r="AR424" s="195"/>
      <c r="AS424" s="195"/>
      <c r="AT424" s="195"/>
      <c r="AU424" s="195"/>
      <c r="AV424" s="195"/>
      <c r="AW424" s="195"/>
      <c r="AX424" s="195"/>
      <c r="AY424" s="195"/>
      <c r="AZ424" s="195"/>
      <c r="BA424" s="195"/>
      <c r="BB424" s="195"/>
      <c r="BC424" s="195"/>
      <c r="BD424" s="195"/>
      <c r="BE424" s="195"/>
      <c r="BF424" s="195"/>
      <c r="BG424" s="195"/>
      <c r="BH424" s="195"/>
      <c r="BI424" s="195"/>
      <c r="BJ424" s="195"/>
      <c r="BK424" s="195"/>
      <c r="BL424" s="195"/>
      <c r="BM424" s="195"/>
      <c r="BN424" s="70">
        <f t="shared" si="1773"/>
        <v>0</v>
      </c>
      <c r="BO424" s="65">
        <f t="shared" si="1774"/>
        <v>0</v>
      </c>
      <c r="BP424" s="70">
        <f t="shared" si="1775"/>
        <v>0</v>
      </c>
      <c r="BQ424" s="70">
        <f t="shared" si="1776"/>
        <v>25700</v>
      </c>
      <c r="BR424" s="70">
        <f t="shared" si="1777"/>
        <v>0</v>
      </c>
      <c r="BS424" s="70">
        <f t="shared" si="1778"/>
        <v>25700</v>
      </c>
      <c r="BT424" s="70">
        <f t="shared" si="1779"/>
        <v>0</v>
      </c>
      <c r="BU424" s="70">
        <f t="shared" si="1780"/>
        <v>0</v>
      </c>
      <c r="BV424" s="70">
        <f t="shared" si="1781"/>
        <v>25700</v>
      </c>
      <c r="BW424" s="70">
        <f t="shared" si="1782"/>
        <v>0</v>
      </c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>
      <c r="A425" s="169"/>
      <c r="B425" s="56" t="s">
        <v>794</v>
      </c>
      <c r="C425" s="253" t="s">
        <v>795</v>
      </c>
      <c r="D425" s="79" t="s">
        <v>796</v>
      </c>
      <c r="E425" s="59"/>
      <c r="F425" s="60"/>
      <c r="G425" s="60">
        <f t="shared" si="1714"/>
        <v>0</v>
      </c>
      <c r="H425" s="60"/>
      <c r="I425" s="61">
        <f t="shared" si="578"/>
        <v>0</v>
      </c>
      <c r="J425" s="61">
        <f t="shared" si="579"/>
        <v>0</v>
      </c>
      <c r="K425" s="193"/>
      <c r="L425" s="193">
        <v>5855</v>
      </c>
      <c r="M425" s="193"/>
      <c r="N425" s="193"/>
      <c r="O425" s="66">
        <f t="shared" ref="O425:Q425" si="1915">AA425+AD425+AG425+AJ425+AM425+AP425+AS425+AV425+AY425+BB425+BE425+BH425</f>
        <v>0</v>
      </c>
      <c r="P425" s="66">
        <f t="shared" si="1915"/>
        <v>5855</v>
      </c>
      <c r="Q425" s="66">
        <f t="shared" si="1915"/>
        <v>0</v>
      </c>
      <c r="R425" s="67">
        <f t="shared" ref="R425:T425" si="1916">IF(BK425=0,SUM(AA425+AD425+AG425+AJ425+AM425+AP425+AS425+AV425+AY425+BB425+BE425+BH425),BK425)</f>
        <v>0</v>
      </c>
      <c r="S425" s="67">
        <f t="shared" si="1916"/>
        <v>5855</v>
      </c>
      <c r="T425" s="67">
        <f t="shared" si="1916"/>
        <v>0</v>
      </c>
      <c r="U425" s="66">
        <f t="shared" si="1717"/>
        <v>0</v>
      </c>
      <c r="V425" s="66">
        <f t="shared" si="1718"/>
        <v>0</v>
      </c>
      <c r="W425" s="66">
        <f t="shared" si="1719"/>
        <v>0</v>
      </c>
      <c r="X425" s="69">
        <f t="shared" ref="X425:Y425" si="1917">IF(O425&gt;0,O425/K425,0)</f>
        <v>0</v>
      </c>
      <c r="Y425" s="69">
        <f t="shared" si="1917"/>
        <v>1</v>
      </c>
      <c r="Z425" s="69">
        <f t="shared" si="1378"/>
        <v>0</v>
      </c>
      <c r="AA425" s="195"/>
      <c r="AB425" s="197">
        <v>5855</v>
      </c>
      <c r="AC425" s="195"/>
      <c r="AD425" s="195"/>
      <c r="AE425" s="171"/>
      <c r="AF425" s="171"/>
      <c r="AG425" s="171"/>
      <c r="AH425" s="171"/>
      <c r="AI425" s="195"/>
      <c r="AJ425" s="195"/>
      <c r="AK425" s="195"/>
      <c r="AL425" s="195"/>
      <c r="AM425" s="195"/>
      <c r="AN425" s="195"/>
      <c r="AO425" s="195"/>
      <c r="AP425" s="195"/>
      <c r="AQ425" s="195"/>
      <c r="AR425" s="195"/>
      <c r="AS425" s="195"/>
      <c r="AT425" s="195"/>
      <c r="AU425" s="195"/>
      <c r="AV425" s="195"/>
      <c r="AW425" s="195"/>
      <c r="AX425" s="195"/>
      <c r="AY425" s="195"/>
      <c r="AZ425" s="195"/>
      <c r="BA425" s="195"/>
      <c r="BB425" s="195"/>
      <c r="BC425" s="195"/>
      <c r="BD425" s="195"/>
      <c r="BE425" s="195"/>
      <c r="BF425" s="195"/>
      <c r="BG425" s="195"/>
      <c r="BH425" s="195"/>
      <c r="BI425" s="195"/>
      <c r="BJ425" s="195"/>
      <c r="BK425" s="195"/>
      <c r="BL425" s="195"/>
      <c r="BM425" s="195"/>
      <c r="BN425" s="70">
        <f t="shared" si="1773"/>
        <v>0</v>
      </c>
      <c r="BO425" s="65">
        <f t="shared" si="1774"/>
        <v>0</v>
      </c>
      <c r="BP425" s="70">
        <f t="shared" si="1775"/>
        <v>0</v>
      </c>
      <c r="BQ425" s="70">
        <f t="shared" si="1776"/>
        <v>0</v>
      </c>
      <c r="BR425" s="70">
        <f t="shared" si="1777"/>
        <v>0</v>
      </c>
      <c r="BS425" s="70">
        <f t="shared" si="1778"/>
        <v>0</v>
      </c>
      <c r="BT425" s="70">
        <f t="shared" si="1779"/>
        <v>0</v>
      </c>
      <c r="BU425" s="70">
        <f t="shared" si="1780"/>
        <v>0</v>
      </c>
      <c r="BV425" s="70">
        <f t="shared" si="1781"/>
        <v>0</v>
      </c>
      <c r="BW425" s="70">
        <f t="shared" si="1782"/>
        <v>0</v>
      </c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>
      <c r="A426" s="278"/>
      <c r="B426" s="279"/>
      <c r="C426" s="280"/>
      <c r="D426" s="281" t="s">
        <v>797</v>
      </c>
      <c r="E426" s="282" t="s">
        <v>798</v>
      </c>
      <c r="F426" s="283" t="s">
        <v>799</v>
      </c>
      <c r="G426" s="281" t="s">
        <v>800</v>
      </c>
      <c r="H426" s="281" t="s">
        <v>801</v>
      </c>
      <c r="I426" s="427" t="s">
        <v>802</v>
      </c>
      <c r="J426" s="420"/>
      <c r="K426" s="284" t="s">
        <v>85</v>
      </c>
      <c r="L426" s="284" t="s">
        <v>86</v>
      </c>
      <c r="M426" s="285" t="s">
        <v>803</v>
      </c>
      <c r="N426" s="284" t="s">
        <v>801</v>
      </c>
      <c r="O426" s="284" t="s">
        <v>85</v>
      </c>
      <c r="P426" s="284" t="s">
        <v>86</v>
      </c>
      <c r="Q426" s="284" t="s">
        <v>801</v>
      </c>
      <c r="R426" s="284" t="s">
        <v>85</v>
      </c>
      <c r="S426" s="284" t="s">
        <v>86</v>
      </c>
      <c r="T426" s="284" t="s">
        <v>801</v>
      </c>
      <c r="U426" s="284" t="s">
        <v>85</v>
      </c>
      <c r="V426" s="284" t="s">
        <v>86</v>
      </c>
      <c r="W426" s="284" t="s">
        <v>801</v>
      </c>
      <c r="X426" s="286"/>
      <c r="Y426" s="287"/>
      <c r="Z426" s="286"/>
      <c r="AA426" s="427" t="s">
        <v>804</v>
      </c>
      <c r="AB426" s="419"/>
      <c r="AC426" s="419"/>
      <c r="AD426" s="419"/>
      <c r="AE426" s="419"/>
      <c r="AF426" s="420"/>
      <c r="AG426" s="418" t="s">
        <v>805</v>
      </c>
      <c r="AH426" s="419"/>
      <c r="AI426" s="419"/>
      <c r="AJ426" s="419"/>
      <c r="AK426" s="419"/>
      <c r="AL426" s="420"/>
      <c r="AM426" s="421" t="s">
        <v>806</v>
      </c>
      <c r="AN426" s="419"/>
      <c r="AO426" s="419"/>
      <c r="AP426" s="419"/>
      <c r="AQ426" s="419"/>
      <c r="AR426" s="420"/>
      <c r="AS426" s="422" t="s">
        <v>807</v>
      </c>
      <c r="AT426" s="419"/>
      <c r="AU426" s="419"/>
      <c r="AV426" s="419"/>
      <c r="AW426" s="419"/>
      <c r="AX426" s="420"/>
      <c r="AY426" s="423" t="s">
        <v>808</v>
      </c>
      <c r="AZ426" s="419"/>
      <c r="BA426" s="419"/>
      <c r="BB426" s="419"/>
      <c r="BC426" s="419"/>
      <c r="BD426" s="420"/>
      <c r="BE426" s="288"/>
      <c r="BF426" s="288"/>
      <c r="BG426" s="288"/>
      <c r="BH426" s="288"/>
      <c r="BI426" s="288"/>
      <c r="BJ426" s="288"/>
      <c r="BK426" s="288"/>
      <c r="BL426" s="288"/>
      <c r="BM426" s="288"/>
      <c r="BN426" s="289"/>
      <c r="BO426" s="290"/>
      <c r="BP426" s="289"/>
      <c r="BQ426" s="119"/>
      <c r="BR426" s="119"/>
      <c r="BS426" s="289"/>
      <c r="BT426" s="289"/>
      <c r="BU426" s="119" t="str">
        <f t="shared" ref="BU366:BU439" si="1918">IF(BP426=0,"",BP426)</f>
        <v/>
      </c>
      <c r="BV426" s="119" t="str">
        <f t="shared" ref="BV366:BV439" si="1919">IF(BS426=0,"",BS426)</f>
        <v/>
      </c>
      <c r="BW426" s="289"/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 customHeight="1">
      <c r="A427" s="291"/>
      <c r="B427" s="292"/>
      <c r="C427" s="293"/>
      <c r="D427" s="294" t="s">
        <v>809</v>
      </c>
      <c r="E427" s="295">
        <f t="shared" ref="E427:H427" si="1920">E4+E8+E107+E185+E320</f>
        <v>4628865.2</v>
      </c>
      <c r="F427" s="46">
        <f t="shared" si="1920"/>
        <v>0</v>
      </c>
      <c r="G427" s="46">
        <f t="shared" si="1920"/>
        <v>4628865.2</v>
      </c>
      <c r="H427" s="46">
        <f t="shared" si="1920"/>
        <v>13139944.870000001</v>
      </c>
      <c r="I427" s="296" t="s">
        <v>85</v>
      </c>
      <c r="J427" s="296" t="s">
        <v>801</v>
      </c>
      <c r="K427" s="67"/>
      <c r="L427" s="294"/>
      <c r="M427" s="164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286"/>
      <c r="Y427" s="287"/>
      <c r="Z427" s="286"/>
      <c r="AA427" s="297" t="s">
        <v>58</v>
      </c>
      <c r="AB427" s="298" t="s">
        <v>59</v>
      </c>
      <c r="AC427" s="298" t="s">
        <v>60</v>
      </c>
      <c r="AD427" s="297" t="s">
        <v>61</v>
      </c>
      <c r="AE427" s="297" t="s">
        <v>62</v>
      </c>
      <c r="AF427" s="297" t="s">
        <v>63</v>
      </c>
      <c r="AG427" s="297" t="s">
        <v>58</v>
      </c>
      <c r="AH427" s="298" t="s">
        <v>59</v>
      </c>
      <c r="AI427" s="298" t="s">
        <v>60</v>
      </c>
      <c r="AJ427" s="297" t="s">
        <v>61</v>
      </c>
      <c r="AK427" s="297" t="s">
        <v>62</v>
      </c>
      <c r="AL427" s="297" t="s">
        <v>63</v>
      </c>
      <c r="AM427" s="297" t="s">
        <v>58</v>
      </c>
      <c r="AN427" s="298" t="s">
        <v>59</v>
      </c>
      <c r="AO427" s="298" t="s">
        <v>60</v>
      </c>
      <c r="AP427" s="297" t="s">
        <v>61</v>
      </c>
      <c r="AQ427" s="297" t="s">
        <v>62</v>
      </c>
      <c r="AR427" s="297" t="s">
        <v>63</v>
      </c>
      <c r="AS427" s="297" t="s">
        <v>58</v>
      </c>
      <c r="AT427" s="298" t="s">
        <v>59</v>
      </c>
      <c r="AU427" s="298" t="s">
        <v>60</v>
      </c>
      <c r="AV427" s="297" t="s">
        <v>61</v>
      </c>
      <c r="AW427" s="297" t="s">
        <v>62</v>
      </c>
      <c r="AX427" s="297" t="s">
        <v>63</v>
      </c>
      <c r="AY427" s="297" t="s">
        <v>58</v>
      </c>
      <c r="AZ427" s="298" t="s">
        <v>59</v>
      </c>
      <c r="BA427" s="298" t="s">
        <v>60</v>
      </c>
      <c r="BB427" s="297" t="s">
        <v>61</v>
      </c>
      <c r="BC427" s="297" t="s">
        <v>62</v>
      </c>
      <c r="BD427" s="297" t="s">
        <v>63</v>
      </c>
      <c r="BE427" s="288"/>
      <c r="BF427" s="288"/>
      <c r="BG427" s="288"/>
      <c r="BH427" s="288"/>
      <c r="BI427" s="288"/>
      <c r="BJ427" s="288"/>
      <c r="BK427" s="288"/>
      <c r="BL427" s="288"/>
      <c r="BM427" s="288"/>
      <c r="BN427" s="289"/>
      <c r="BO427" s="290"/>
      <c r="BP427" s="289"/>
      <c r="BQ427" s="119"/>
      <c r="BR427" s="119"/>
      <c r="BS427" s="289"/>
      <c r="BT427" s="289"/>
      <c r="BU427" s="119" t="str">
        <f t="shared" si="1918"/>
        <v/>
      </c>
      <c r="BV427" s="119" t="str">
        <f t="shared" si="1919"/>
        <v/>
      </c>
      <c r="BW427" s="289"/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>
      <c r="A428" s="299"/>
      <c r="B428" s="292"/>
      <c r="C428" s="293"/>
      <c r="D428" s="294" t="s">
        <v>810</v>
      </c>
      <c r="E428" s="300"/>
      <c r="F428" s="67"/>
      <c r="G428" s="67">
        <f>SUM(AA428:AF428)+SUM(AA430:AF430)</f>
        <v>3818657.2199999997</v>
      </c>
      <c r="H428" s="67">
        <f>SUM(AG428:BD428)+SUM(AG430:BD430)</f>
        <v>3593151.48</v>
      </c>
      <c r="I428" s="42">
        <f t="shared" ref="I428:J428" si="1921">G428/G427</f>
        <v>0.82496617529497285</v>
      </c>
      <c r="J428" s="42">
        <f t="shared" si="1921"/>
        <v>0.27345255368639915</v>
      </c>
      <c r="K428" s="67"/>
      <c r="L428" s="67"/>
      <c r="M428" s="164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286"/>
      <c r="Y428" s="287"/>
      <c r="Z428" s="286"/>
      <c r="AA428" s="301">
        <f>1157216</f>
        <v>1157216</v>
      </c>
      <c r="AB428" s="173">
        <v>385739</v>
      </c>
      <c r="AC428" s="171">
        <f>80000</f>
        <v>80000</v>
      </c>
      <c r="AD428" s="302">
        <v>1928694</v>
      </c>
      <c r="AE428" s="303">
        <f>25700+232108.22+9200</f>
        <v>267008.21999999997</v>
      </c>
      <c r="AF428" s="303"/>
      <c r="AG428" s="171"/>
      <c r="AH428" s="173">
        <f>140000+322000+340000</f>
        <v>802000</v>
      </c>
      <c r="AI428" s="171"/>
      <c r="AJ428" s="302">
        <f>1082348+1004005</f>
        <v>2086353</v>
      </c>
      <c r="AK428" s="302">
        <v>440000</v>
      </c>
      <c r="AL428" s="303"/>
      <c r="AM428" s="171"/>
      <c r="AN428" s="171">
        <f>203104+212</f>
        <v>203316</v>
      </c>
      <c r="AO428" s="171"/>
      <c r="AP428" s="303"/>
      <c r="AQ428" s="303"/>
      <c r="AR428" s="303"/>
      <c r="AS428" s="171"/>
      <c r="AT428" s="171"/>
      <c r="AU428" s="171"/>
      <c r="AV428" s="303"/>
      <c r="AW428" s="302">
        <v>61482.48</v>
      </c>
      <c r="AX428" s="303"/>
      <c r="AY428" s="171"/>
      <c r="AZ428" s="171"/>
      <c r="BA428" s="171"/>
      <c r="BB428" s="303"/>
      <c r="BC428" s="303"/>
      <c r="BD428" s="303"/>
      <c r="BE428" s="290"/>
      <c r="BF428" s="290"/>
      <c r="BG428" s="290"/>
      <c r="BH428" s="290"/>
      <c r="BI428" s="290"/>
      <c r="BJ428" s="290"/>
      <c r="BK428" s="290"/>
      <c r="BL428" s="290"/>
      <c r="BM428" s="290"/>
      <c r="BN428" s="289"/>
      <c r="BO428" s="290"/>
      <c r="BP428" s="289"/>
      <c r="BQ428" s="119"/>
      <c r="BR428" s="119"/>
      <c r="BS428" s="289"/>
      <c r="BT428" s="289"/>
      <c r="BU428" s="119" t="str">
        <f t="shared" si="1918"/>
        <v/>
      </c>
      <c r="BV428" s="119" t="str">
        <f t="shared" si="1919"/>
        <v/>
      </c>
      <c r="BW428" s="289"/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>
      <c r="A429" s="299"/>
      <c r="B429" s="292"/>
      <c r="C429" s="293"/>
      <c r="D429" s="294" t="s">
        <v>811</v>
      </c>
      <c r="E429" s="295"/>
      <c r="F429" s="46"/>
      <c r="G429" s="46">
        <f>K429</f>
        <v>3212156.6399999997</v>
      </c>
      <c r="H429" s="46">
        <f>N429</f>
        <v>3461211.5</v>
      </c>
      <c r="I429" s="42">
        <f t="shared" ref="I429:J429" si="1922">G429/G428</f>
        <v>0.84117438537727662</v>
      </c>
      <c r="J429" s="42">
        <f t="shared" si="1922"/>
        <v>0.96328015093869634</v>
      </c>
      <c r="K429" s="67">
        <f t="shared" ref="K429:N429" si="1923">K4+K8+K107+K185+K320</f>
        <v>3212156.6399999997</v>
      </c>
      <c r="L429" s="67">
        <f t="shared" si="1923"/>
        <v>3734259.4299999992</v>
      </c>
      <c r="M429" s="164">
        <f t="shared" si="1923"/>
        <v>176132.25</v>
      </c>
      <c r="N429" s="67">
        <f t="shared" si="1923"/>
        <v>3461211.5</v>
      </c>
      <c r="O429" s="67"/>
      <c r="P429" s="67"/>
      <c r="Q429" s="67"/>
      <c r="R429" s="67"/>
      <c r="S429" s="67"/>
      <c r="T429" s="67"/>
      <c r="U429" s="67"/>
      <c r="V429" s="67"/>
      <c r="W429" s="67"/>
      <c r="X429" s="286"/>
      <c r="Y429" s="287"/>
      <c r="Z429" s="286"/>
      <c r="AA429" s="297" t="s">
        <v>64</v>
      </c>
      <c r="AB429" s="297" t="s">
        <v>65</v>
      </c>
      <c r="AC429" s="297" t="s">
        <v>66</v>
      </c>
      <c r="AD429" s="304" t="s">
        <v>67</v>
      </c>
      <c r="AE429" s="305" t="s">
        <v>68</v>
      </c>
      <c r="AF429" s="305" t="s">
        <v>69</v>
      </c>
      <c r="AG429" s="297" t="s">
        <v>64</v>
      </c>
      <c r="AH429" s="297" t="s">
        <v>65</v>
      </c>
      <c r="AI429" s="297" t="s">
        <v>66</v>
      </c>
      <c r="AJ429" s="304" t="s">
        <v>67</v>
      </c>
      <c r="AK429" s="305" t="s">
        <v>68</v>
      </c>
      <c r="AL429" s="305" t="s">
        <v>69</v>
      </c>
      <c r="AM429" s="297" t="s">
        <v>64</v>
      </c>
      <c r="AN429" s="297" t="s">
        <v>65</v>
      </c>
      <c r="AO429" s="297" t="s">
        <v>66</v>
      </c>
      <c r="AP429" s="304" t="s">
        <v>67</v>
      </c>
      <c r="AQ429" s="305" t="s">
        <v>68</v>
      </c>
      <c r="AR429" s="305" t="s">
        <v>69</v>
      </c>
      <c r="AS429" s="297" t="s">
        <v>64</v>
      </c>
      <c r="AT429" s="297" t="s">
        <v>65</v>
      </c>
      <c r="AU429" s="297" t="s">
        <v>66</v>
      </c>
      <c r="AV429" s="304" t="s">
        <v>67</v>
      </c>
      <c r="AW429" s="305" t="s">
        <v>68</v>
      </c>
      <c r="AX429" s="305" t="s">
        <v>69</v>
      </c>
      <c r="AY429" s="297" t="s">
        <v>64</v>
      </c>
      <c r="AZ429" s="297" t="s">
        <v>65</v>
      </c>
      <c r="BA429" s="297" t="s">
        <v>66</v>
      </c>
      <c r="BB429" s="304" t="s">
        <v>67</v>
      </c>
      <c r="BC429" s="305" t="s">
        <v>68</v>
      </c>
      <c r="BD429" s="305" t="s">
        <v>69</v>
      </c>
      <c r="BE429" s="290"/>
      <c r="BF429" s="290"/>
      <c r="BG429" s="290"/>
      <c r="BH429" s="290"/>
      <c r="BI429" s="290"/>
      <c r="BJ429" s="290"/>
      <c r="BK429" s="290"/>
      <c r="BL429" s="290"/>
      <c r="BM429" s="290"/>
      <c r="BN429" s="289"/>
      <c r="BO429" s="290"/>
      <c r="BP429" s="289"/>
      <c r="BQ429" s="119"/>
      <c r="BR429" s="119"/>
      <c r="BS429" s="289"/>
      <c r="BT429" s="289"/>
      <c r="BU429" s="119" t="str">
        <f t="shared" si="1918"/>
        <v/>
      </c>
      <c r="BV429" s="119" t="str">
        <f t="shared" si="1919"/>
        <v/>
      </c>
      <c r="BW429" s="289"/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>
      <c r="A430" s="299"/>
      <c r="B430" s="292"/>
      <c r="C430" s="293"/>
      <c r="D430" s="294" t="s">
        <v>812</v>
      </c>
      <c r="E430" s="295"/>
      <c r="F430" s="46"/>
      <c r="G430" s="46">
        <f>O430</f>
        <v>943005.3</v>
      </c>
      <c r="H430" s="46">
        <f>Q430</f>
        <v>894230.47</v>
      </c>
      <c r="I430" s="42">
        <f t="shared" ref="I430:J430" si="1924">G430/G428</f>
        <v>0.24694683122147321</v>
      </c>
      <c r="J430" s="42">
        <f t="shared" si="1924"/>
        <v>0.24887079628493702</v>
      </c>
      <c r="K430" s="306"/>
      <c r="L430" s="306"/>
      <c r="M430" s="307"/>
      <c r="N430" s="306"/>
      <c r="O430" s="67">
        <f t="shared" ref="O430:Q430" si="1925">O4+O8+O107+O185+O320</f>
        <v>943005.3</v>
      </c>
      <c r="P430" s="67">
        <f t="shared" si="1925"/>
        <v>2362806.5199999996</v>
      </c>
      <c r="Q430" s="67">
        <f t="shared" si="1925"/>
        <v>894230.47</v>
      </c>
      <c r="R430" s="67"/>
      <c r="S430" s="67"/>
      <c r="T430" s="67"/>
      <c r="U430" s="67"/>
      <c r="V430" s="67"/>
      <c r="W430" s="67"/>
      <c r="X430" s="286"/>
      <c r="Y430" s="287"/>
      <c r="Z430" s="286"/>
      <c r="AA430" s="171"/>
      <c r="AB430" s="171"/>
      <c r="AC430" s="171"/>
      <c r="AD430" s="303"/>
      <c r="AE430" s="303"/>
      <c r="AF430" s="303"/>
      <c r="AG430" s="171"/>
      <c r="AH430" s="171"/>
      <c r="AI430" s="171"/>
      <c r="AJ430" s="303"/>
      <c r="AK430" s="303"/>
      <c r="AL430" s="303"/>
      <c r="AM430" s="171"/>
      <c r="AN430" s="171"/>
      <c r="AO430" s="171"/>
      <c r="AP430" s="303"/>
      <c r="AQ430" s="303"/>
      <c r="AR430" s="303"/>
      <c r="AS430" s="171"/>
      <c r="AT430" s="171"/>
      <c r="AU430" s="171"/>
      <c r="AV430" s="303"/>
      <c r="AW430" s="303"/>
      <c r="AX430" s="303"/>
      <c r="AY430" s="171"/>
      <c r="AZ430" s="171"/>
      <c r="BA430" s="171"/>
      <c r="BB430" s="303"/>
      <c r="BC430" s="303"/>
      <c r="BD430" s="303"/>
      <c r="BE430" s="290"/>
      <c r="BF430" s="290"/>
      <c r="BG430" s="290"/>
      <c r="BH430" s="290"/>
      <c r="BI430" s="290"/>
      <c r="BJ430" s="290"/>
      <c r="BK430" s="290"/>
      <c r="BL430" s="290"/>
      <c r="BM430" s="290"/>
      <c r="BN430" s="289"/>
      <c r="BO430" s="290"/>
      <c r="BP430" s="289"/>
      <c r="BQ430" s="119"/>
      <c r="BR430" s="119"/>
      <c r="BS430" s="289"/>
      <c r="BT430" s="289"/>
      <c r="BU430" s="119" t="str">
        <f t="shared" si="1918"/>
        <v/>
      </c>
      <c r="BV430" s="119" t="str">
        <f t="shared" si="1919"/>
        <v/>
      </c>
      <c r="BW430" s="289"/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>
      <c r="A431" s="299"/>
      <c r="B431" s="292"/>
      <c r="C431" s="308"/>
      <c r="D431" s="294" t="s">
        <v>813</v>
      </c>
      <c r="E431" s="295"/>
      <c r="F431" s="46"/>
      <c r="G431" s="46">
        <f>R431</f>
        <v>943005.29999999993</v>
      </c>
      <c r="H431" s="46">
        <f>T431</f>
        <v>894230.47000000009</v>
      </c>
      <c r="I431" s="42">
        <f t="shared" ref="I431:J431" si="1926">G431/G428</f>
        <v>0.24694683122147318</v>
      </c>
      <c r="J431" s="42">
        <f t="shared" si="1926"/>
        <v>0.24887079628493705</v>
      </c>
      <c r="K431" s="306"/>
      <c r="L431" s="306"/>
      <c r="M431" s="307"/>
      <c r="N431" s="306"/>
      <c r="O431" s="306"/>
      <c r="P431" s="306"/>
      <c r="Q431" s="306"/>
      <c r="R431" s="67">
        <f t="shared" ref="R431:W431" si="1927">R4+R8+R107+R185+R320</f>
        <v>943005.29999999993</v>
      </c>
      <c r="S431" s="67">
        <f t="shared" si="1927"/>
        <v>2362806.5199999996</v>
      </c>
      <c r="T431" s="67">
        <f t="shared" si="1927"/>
        <v>894230.47000000009</v>
      </c>
      <c r="U431" s="67">
        <f t="shared" si="1927"/>
        <v>2269151.34</v>
      </c>
      <c r="V431" s="67">
        <f t="shared" si="1927"/>
        <v>1195320.6599999999</v>
      </c>
      <c r="W431" s="67">
        <f t="shared" si="1927"/>
        <v>2566981.0299999998</v>
      </c>
      <c r="X431" s="286"/>
      <c r="Y431" s="287"/>
      <c r="Z431" s="286"/>
      <c r="AA431" s="309"/>
      <c r="AB431" s="310"/>
      <c r="AC431" s="310"/>
      <c r="AD431" s="311"/>
      <c r="AE431" s="312"/>
      <c r="AF431" s="312"/>
      <c r="AG431" s="312"/>
      <c r="AH431" s="312"/>
      <c r="AI431" s="290"/>
      <c r="AJ431" s="290"/>
      <c r="AK431" s="290"/>
      <c r="AL431" s="290"/>
      <c r="AM431" s="290"/>
      <c r="AN431" s="290"/>
      <c r="AO431" s="290"/>
      <c r="AP431" s="290"/>
      <c r="AQ431" s="290"/>
      <c r="AR431" s="290"/>
      <c r="AS431" s="290"/>
      <c r="AT431" s="290"/>
      <c r="AU431" s="290"/>
      <c r="AV431" s="290"/>
      <c r="AW431" s="290"/>
      <c r="AX431" s="290"/>
      <c r="AY431" s="290"/>
      <c r="AZ431" s="290"/>
      <c r="BA431" s="290"/>
      <c r="BB431" s="290"/>
      <c r="BC431" s="290"/>
      <c r="BD431" s="290"/>
      <c r="BE431" s="290"/>
      <c r="BF431" s="290"/>
      <c r="BG431" s="290"/>
      <c r="BH431" s="290"/>
      <c r="BI431" s="290"/>
      <c r="BJ431" s="290"/>
      <c r="BK431" s="290"/>
      <c r="BL431" s="290"/>
      <c r="BM431" s="290"/>
      <c r="BN431" s="289"/>
      <c r="BO431" s="290"/>
      <c r="BP431" s="289"/>
      <c r="BQ431" s="119"/>
      <c r="BR431" s="119"/>
      <c r="BS431" s="289"/>
      <c r="BT431" s="289"/>
      <c r="BU431" s="119" t="str">
        <f t="shared" si="1918"/>
        <v/>
      </c>
      <c r="BV431" s="119" t="str">
        <f t="shared" si="1919"/>
        <v/>
      </c>
      <c r="BW431" s="289"/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>
      <c r="A432" s="299"/>
      <c r="B432" s="292"/>
      <c r="C432" s="308"/>
      <c r="D432" s="313" t="s">
        <v>814</v>
      </c>
      <c r="E432" s="314"/>
      <c r="F432" s="315"/>
      <c r="G432" s="315">
        <f t="shared" ref="G432:H432" si="1928">G427-G428</f>
        <v>810207.98000000045</v>
      </c>
      <c r="H432" s="315">
        <f t="shared" si="1928"/>
        <v>9546793.3900000006</v>
      </c>
      <c r="I432" s="316">
        <f t="shared" ref="I432:J432" si="1929">G432/G427</f>
        <v>0.17503382470502715</v>
      </c>
      <c r="J432" s="316">
        <f t="shared" si="1929"/>
        <v>0.7265474463136008</v>
      </c>
      <c r="K432" s="432" t="s">
        <v>815</v>
      </c>
      <c r="L432" s="419"/>
      <c r="M432" s="419"/>
      <c r="N432" s="420"/>
      <c r="O432" s="309"/>
      <c r="P432" s="309"/>
      <c r="Q432" s="309"/>
      <c r="R432" s="309">
        <f>BK3+BM3</f>
        <v>0</v>
      </c>
      <c r="S432" s="309"/>
      <c r="T432" s="309"/>
      <c r="U432" s="309">
        <f>U431+W431</f>
        <v>4836132.3699999992</v>
      </c>
      <c r="V432" s="309"/>
      <c r="W432" s="309"/>
      <c r="X432" s="286"/>
      <c r="Y432" s="287"/>
      <c r="Z432" s="286"/>
      <c r="AA432" s="309"/>
      <c r="AB432" s="424"/>
      <c r="AC432" s="415"/>
      <c r="AD432" s="311"/>
      <c r="AE432" s="312"/>
      <c r="AF432" s="312"/>
      <c r="AG432" s="312"/>
      <c r="AH432" s="312"/>
      <c r="AI432" s="290"/>
      <c r="AJ432" s="290"/>
      <c r="AK432" s="290"/>
      <c r="AL432" s="290"/>
      <c r="AM432" s="290"/>
      <c r="AN432" s="290"/>
      <c r="AO432" s="290"/>
      <c r="AP432" s="290"/>
      <c r="AQ432" s="290"/>
      <c r="AR432" s="290"/>
      <c r="AS432" s="290"/>
      <c r="AT432" s="290"/>
      <c r="AU432" s="290"/>
      <c r="AV432" s="290"/>
      <c r="AW432" s="290"/>
      <c r="AX432" s="290"/>
      <c r="AY432" s="290"/>
      <c r="AZ432" s="290"/>
      <c r="BA432" s="290"/>
      <c r="BB432" s="290"/>
      <c r="BC432" s="290"/>
      <c r="BD432" s="290"/>
      <c r="BE432" s="290"/>
      <c r="BF432" s="290"/>
      <c r="BG432" s="290"/>
      <c r="BH432" s="290"/>
      <c r="BI432" s="290"/>
      <c r="BJ432" s="290"/>
      <c r="BK432" s="290"/>
      <c r="BL432" s="290"/>
      <c r="BM432" s="290"/>
      <c r="BN432" s="289"/>
      <c r="BO432" s="290"/>
      <c r="BP432" s="289"/>
      <c r="BQ432" s="119"/>
      <c r="BR432" s="119"/>
      <c r="BS432" s="289"/>
      <c r="BT432" s="289"/>
      <c r="BU432" s="119" t="str">
        <f t="shared" si="1918"/>
        <v/>
      </c>
      <c r="BV432" s="119" t="str">
        <f t="shared" si="1919"/>
        <v/>
      </c>
      <c r="BW432" s="289"/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>
      <c r="A433" s="299"/>
      <c r="B433" s="292"/>
      <c r="C433" s="308"/>
      <c r="D433" s="313" t="s">
        <v>816</v>
      </c>
      <c r="E433" s="317"/>
      <c r="F433" s="318"/>
      <c r="G433" s="318">
        <f>G428-K429</f>
        <v>606500.58000000007</v>
      </c>
      <c r="H433" s="318">
        <f>H428-N429</f>
        <v>131939.97999999998</v>
      </c>
      <c r="I433" s="316">
        <f t="shared" ref="I433:J433" si="1930">G433/G428</f>
        <v>0.15882561462272335</v>
      </c>
      <c r="J433" s="316">
        <f t="shared" si="1930"/>
        <v>3.6719849061303697E-2</v>
      </c>
      <c r="K433" s="425" t="s">
        <v>817</v>
      </c>
      <c r="L433" s="420"/>
      <c r="M433" s="319">
        <f>SUM(AA428:AF428)+SUM(AA430:AF430)</f>
        <v>3818657.2199999997</v>
      </c>
      <c r="N433" s="35">
        <f t="shared" ref="N433:N438" si="1931">M433*100/$M$438/100</f>
        <v>0.5152125985118855</v>
      </c>
      <c r="O433" s="309"/>
      <c r="P433" s="309"/>
      <c r="Q433" s="309"/>
      <c r="R433" s="309">
        <f>2266574.52</f>
        <v>2266574.52</v>
      </c>
      <c r="S433" s="309"/>
      <c r="T433" s="309"/>
      <c r="U433" s="320">
        <v>4836132.37</v>
      </c>
      <c r="V433" s="320">
        <v>1195320.6599999999</v>
      </c>
      <c r="W433" s="309"/>
      <c r="X433" s="286"/>
      <c r="Y433" s="287"/>
      <c r="Z433" s="286"/>
      <c r="AA433" s="309"/>
      <c r="AB433" s="310"/>
      <c r="AC433" s="310"/>
      <c r="AD433" s="311"/>
      <c r="AE433" s="312"/>
      <c r="AF433" s="312"/>
      <c r="AG433" s="312"/>
      <c r="AH433" s="312"/>
      <c r="AI433" s="290"/>
      <c r="AJ433" s="290"/>
      <c r="AK433" s="290"/>
      <c r="AL433" s="290"/>
      <c r="AM433" s="290"/>
      <c r="AN433" s="290"/>
      <c r="AO433" s="290"/>
      <c r="AP433" s="290"/>
      <c r="AQ433" s="290"/>
      <c r="AR433" s="290"/>
      <c r="AS433" s="290"/>
      <c r="AT433" s="290"/>
      <c r="AU433" s="290"/>
      <c r="AV433" s="290"/>
      <c r="AW433" s="290"/>
      <c r="AX433" s="290"/>
      <c r="AY433" s="290"/>
      <c r="AZ433" s="290"/>
      <c r="BA433" s="290"/>
      <c r="BB433" s="290"/>
      <c r="BC433" s="290"/>
      <c r="BD433" s="290"/>
      <c r="BE433" s="290"/>
      <c r="BF433" s="290"/>
      <c r="BG433" s="290"/>
      <c r="BH433" s="290"/>
      <c r="BI433" s="290"/>
      <c r="BJ433" s="290"/>
      <c r="BK433" s="290"/>
      <c r="BL433" s="290"/>
      <c r="BM433" s="290"/>
      <c r="BN433" s="289"/>
      <c r="BO433" s="290"/>
      <c r="BP433" s="289"/>
      <c r="BQ433" s="119"/>
      <c r="BR433" s="119"/>
      <c r="BS433" s="289"/>
      <c r="BT433" s="289"/>
      <c r="BU433" s="119" t="str">
        <f t="shared" si="1918"/>
        <v/>
      </c>
      <c r="BV433" s="119" t="str">
        <f t="shared" si="1919"/>
        <v/>
      </c>
      <c r="BW433" s="289"/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>
      <c r="A434" s="299"/>
      <c r="B434" s="292"/>
      <c r="C434" s="308"/>
      <c r="D434" s="313" t="s">
        <v>818</v>
      </c>
      <c r="E434" s="317"/>
      <c r="F434" s="318"/>
      <c r="G434" s="318">
        <f>K429-O430</f>
        <v>2269151.34</v>
      </c>
      <c r="H434" s="318">
        <f>N429-Q430</f>
        <v>2566981.0300000003</v>
      </c>
      <c r="I434" s="316">
        <f>G434/K429</f>
        <v>0.70642611625565066</v>
      </c>
      <c r="J434" s="316">
        <f>H434/N429</f>
        <v>0.74164234979572907</v>
      </c>
      <c r="K434" s="425" t="s">
        <v>510</v>
      </c>
      <c r="L434" s="420"/>
      <c r="M434" s="321">
        <f>SUM(AG428:AL428)+SUM(AG430:AL430)</f>
        <v>3328353</v>
      </c>
      <c r="N434" s="35">
        <f t="shared" si="1931"/>
        <v>0.44906083450318945</v>
      </c>
      <c r="O434" s="309"/>
      <c r="P434" s="309"/>
      <c r="Q434" s="309"/>
      <c r="R434" s="309">
        <f>R432-R433</f>
        <v>-2266574.52</v>
      </c>
      <c r="S434" s="309"/>
      <c r="T434" s="309"/>
      <c r="U434" s="309">
        <f>U432-U433</f>
        <v>0</v>
      </c>
      <c r="V434" s="309">
        <f>V431-V433</f>
        <v>0</v>
      </c>
      <c r="W434" s="309"/>
      <c r="X434" s="286"/>
      <c r="Y434" s="287"/>
      <c r="Z434" s="286"/>
      <c r="AA434" s="309"/>
      <c r="AB434" s="310"/>
      <c r="AC434" s="310"/>
      <c r="AD434" s="311"/>
      <c r="AE434" s="312"/>
      <c r="AF434" s="312"/>
      <c r="AG434" s="312"/>
      <c r="AH434" s="312"/>
      <c r="AI434" s="290"/>
      <c r="AJ434" s="290"/>
      <c r="AK434" s="290"/>
      <c r="AL434" s="290"/>
      <c r="AM434" s="290"/>
      <c r="AN434" s="290"/>
      <c r="AO434" s="290"/>
      <c r="AP434" s="290"/>
      <c r="AQ434" s="290"/>
      <c r="AR434" s="290"/>
      <c r="AS434" s="290"/>
      <c r="AT434" s="290"/>
      <c r="AU434" s="290"/>
      <c r="AV434" s="290"/>
      <c r="AW434" s="290"/>
      <c r="AX434" s="290"/>
      <c r="AY434" s="290"/>
      <c r="AZ434" s="290"/>
      <c r="BA434" s="290"/>
      <c r="BB434" s="290"/>
      <c r="BC434" s="290"/>
      <c r="BD434" s="290"/>
      <c r="BE434" s="290"/>
      <c r="BF434" s="290"/>
      <c r="BG434" s="290"/>
      <c r="BH434" s="290"/>
      <c r="BI434" s="290"/>
      <c r="BJ434" s="290"/>
      <c r="BK434" s="290"/>
      <c r="BL434" s="290"/>
      <c r="BM434" s="290"/>
      <c r="BN434" s="289"/>
      <c r="BO434" s="290"/>
      <c r="BP434" s="289"/>
      <c r="BQ434" s="119"/>
      <c r="BR434" s="119"/>
      <c r="BS434" s="289"/>
      <c r="BT434" s="289"/>
      <c r="BU434" s="119" t="str">
        <f t="shared" si="1918"/>
        <v/>
      </c>
      <c r="BV434" s="119" t="str">
        <f t="shared" si="1919"/>
        <v/>
      </c>
      <c r="BW434" s="289"/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>
      <c r="A435" s="299"/>
      <c r="B435" s="292"/>
      <c r="C435" s="308"/>
      <c r="D435" s="313" t="s">
        <v>819</v>
      </c>
      <c r="E435" s="317"/>
      <c r="F435" s="318"/>
      <c r="G435" s="318">
        <f t="shared" ref="G435:H435" si="1932">BN3</f>
        <v>943005.3</v>
      </c>
      <c r="H435" s="318">
        <f t="shared" si="1932"/>
        <v>894230.47</v>
      </c>
      <c r="I435" s="316">
        <f>G435/O430</f>
        <v>1</v>
      </c>
      <c r="J435" s="316">
        <f>H435/Q430</f>
        <v>1</v>
      </c>
      <c r="K435" s="425" t="s">
        <v>597</v>
      </c>
      <c r="L435" s="420"/>
      <c r="M435" s="321">
        <f>SUM(AM428:AR428)+SUM(AM430:AR430)</f>
        <v>203316</v>
      </c>
      <c r="N435" s="35">
        <f t="shared" si="1931"/>
        <v>2.7431360984802537E-2</v>
      </c>
      <c r="O435" s="309"/>
      <c r="P435" s="309"/>
      <c r="Q435" s="309"/>
      <c r="R435" s="309"/>
      <c r="S435" s="309"/>
      <c r="T435" s="309"/>
      <c r="U435" s="309"/>
      <c r="V435" s="309"/>
      <c r="W435" s="309"/>
      <c r="X435" s="286"/>
      <c r="Y435" s="287"/>
      <c r="Z435" s="286"/>
      <c r="AA435" s="309"/>
      <c r="AB435" s="310"/>
      <c r="AC435" s="310"/>
      <c r="AD435" s="311"/>
      <c r="AE435" s="312"/>
      <c r="AF435" s="312"/>
      <c r="AG435" s="312"/>
      <c r="AH435" s="312"/>
      <c r="AI435" s="290"/>
      <c r="AJ435" s="290"/>
      <c r="AK435" s="290"/>
      <c r="AL435" s="290"/>
      <c r="AM435" s="290"/>
      <c r="AN435" s="290"/>
      <c r="AO435" s="290"/>
      <c r="AP435" s="290"/>
      <c r="AQ435" s="290"/>
      <c r="AR435" s="290"/>
      <c r="AS435" s="290"/>
      <c r="AT435" s="290"/>
      <c r="AU435" s="290"/>
      <c r="AV435" s="290"/>
      <c r="AW435" s="290"/>
      <c r="AX435" s="290"/>
      <c r="AY435" s="290"/>
      <c r="AZ435" s="290"/>
      <c r="BA435" s="290"/>
      <c r="BB435" s="290"/>
      <c r="BC435" s="290"/>
      <c r="BD435" s="290"/>
      <c r="BE435" s="290"/>
      <c r="BF435" s="290"/>
      <c r="BG435" s="290"/>
      <c r="BH435" s="290"/>
      <c r="BI435" s="290"/>
      <c r="BJ435" s="290"/>
      <c r="BK435" s="290"/>
      <c r="BL435" s="290"/>
      <c r="BM435" s="290"/>
      <c r="BN435" s="289"/>
      <c r="BO435" s="290"/>
      <c r="BP435" s="289"/>
      <c r="BQ435" s="119"/>
      <c r="BR435" s="119"/>
      <c r="BS435" s="289"/>
      <c r="BT435" s="289"/>
      <c r="BU435" s="119" t="str">
        <f t="shared" si="1918"/>
        <v/>
      </c>
      <c r="BV435" s="119" t="str">
        <f t="shared" si="1919"/>
        <v/>
      </c>
      <c r="BW435" s="289"/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>
      <c r="A436" s="322"/>
      <c r="B436" s="279"/>
      <c r="C436" s="308"/>
      <c r="D436" s="323" t="s">
        <v>820</v>
      </c>
      <c r="E436" s="324"/>
      <c r="F436" s="325"/>
      <c r="G436" s="325">
        <f>L429-P430-M429</f>
        <v>1195320.6599999997</v>
      </c>
      <c r="H436" s="323"/>
      <c r="I436" s="326">
        <f>G436/L429</f>
        <v>0.32009577331374645</v>
      </c>
      <c r="J436" s="327"/>
      <c r="K436" s="425" t="s">
        <v>821</v>
      </c>
      <c r="L436" s="420"/>
      <c r="M436" s="321">
        <f>SUM(AS428:AX428)+SUM(AS430:AX430)</f>
        <v>61482.48</v>
      </c>
      <c r="N436" s="35">
        <f t="shared" si="1931"/>
        <v>8.2952060001224796E-3</v>
      </c>
      <c r="O436" s="290"/>
      <c r="P436" s="290"/>
      <c r="Q436" s="290"/>
      <c r="R436" s="290"/>
      <c r="S436" s="290"/>
      <c r="T436" s="290"/>
      <c r="U436" s="290"/>
      <c r="V436" s="290"/>
      <c r="W436" s="290"/>
      <c r="X436" s="328"/>
      <c r="Y436" s="329"/>
      <c r="Z436" s="328"/>
      <c r="AA436" s="290"/>
      <c r="AB436" s="290"/>
      <c r="AC436" s="290"/>
      <c r="AD436" s="290"/>
      <c r="AE436" s="312"/>
      <c r="AF436" s="312"/>
      <c r="AG436" s="312"/>
      <c r="AH436" s="312"/>
      <c r="AI436" s="290"/>
      <c r="AJ436" s="290"/>
      <c r="AK436" s="290"/>
      <c r="AL436" s="290"/>
      <c r="AM436" s="290"/>
      <c r="AN436" s="290"/>
      <c r="AO436" s="290"/>
      <c r="AP436" s="290"/>
      <c r="AQ436" s="290"/>
      <c r="AR436" s="290"/>
      <c r="AS436" s="290"/>
      <c r="AT436" s="290"/>
      <c r="AU436" s="290"/>
      <c r="AV436" s="290"/>
      <c r="AW436" s="290"/>
      <c r="AX436" s="290"/>
      <c r="AY436" s="290"/>
      <c r="AZ436" s="290"/>
      <c r="BA436" s="290"/>
      <c r="BB436" s="290"/>
      <c r="BC436" s="290"/>
      <c r="BD436" s="290"/>
      <c r="BE436" s="290"/>
      <c r="BF436" s="290"/>
      <c r="BG436" s="290"/>
      <c r="BH436" s="290"/>
      <c r="BI436" s="290"/>
      <c r="BJ436" s="290"/>
      <c r="BK436" s="290"/>
      <c r="BL436" s="290"/>
      <c r="BM436" s="290"/>
      <c r="BN436" s="289"/>
      <c r="BO436" s="290"/>
      <c r="BP436" s="289"/>
      <c r="BQ436" s="119"/>
      <c r="BR436" s="119"/>
      <c r="BS436" s="289"/>
      <c r="BT436" s="289"/>
      <c r="BU436" s="119" t="str">
        <f t="shared" si="1918"/>
        <v/>
      </c>
      <c r="BV436" s="119" t="str">
        <f t="shared" si="1919"/>
        <v/>
      </c>
      <c r="BW436" s="289"/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>
      <c r="A437" s="322"/>
      <c r="B437" s="279"/>
      <c r="C437" s="308"/>
      <c r="D437" s="323" t="s">
        <v>822</v>
      </c>
      <c r="E437" s="330"/>
      <c r="F437" s="323"/>
      <c r="G437" s="325">
        <f>P430</f>
        <v>2362806.5199999996</v>
      </c>
      <c r="H437" s="331"/>
      <c r="I437" s="326">
        <f>G437/L429</f>
        <v>0.63273764565414781</v>
      </c>
      <c r="J437" s="332"/>
      <c r="K437" s="425" t="s">
        <v>823</v>
      </c>
      <c r="L437" s="420"/>
      <c r="M437" s="321">
        <f>SUM(AY428:BD428)+SUM(AY430:BD430)</f>
        <v>0</v>
      </c>
      <c r="N437" s="35">
        <f t="shared" si="1931"/>
        <v>0</v>
      </c>
      <c r="O437" s="290"/>
      <c r="P437" s="290"/>
      <c r="Q437" s="290"/>
      <c r="R437" s="290"/>
      <c r="S437" s="290"/>
      <c r="T437" s="290"/>
      <c r="U437" s="290"/>
      <c r="V437" s="290"/>
      <c r="W437" s="290"/>
      <c r="X437" s="328"/>
      <c r="Y437" s="329"/>
      <c r="Z437" s="328"/>
      <c r="AA437" s="290"/>
      <c r="AB437" s="290"/>
      <c r="AC437" s="290"/>
      <c r="AD437" s="290"/>
      <c r="AE437" s="312"/>
      <c r="AF437" s="312"/>
      <c r="AG437" s="312"/>
      <c r="AH437" s="312"/>
      <c r="AI437" s="290"/>
      <c r="AJ437" s="290"/>
      <c r="AK437" s="290"/>
      <c r="AL437" s="290"/>
      <c r="AM437" s="290"/>
      <c r="AN437" s="290"/>
      <c r="AO437" s="290"/>
      <c r="AP437" s="290"/>
      <c r="AQ437" s="290"/>
      <c r="AR437" s="290"/>
      <c r="AS437" s="290"/>
      <c r="AT437" s="290"/>
      <c r="AU437" s="290"/>
      <c r="AV437" s="290"/>
      <c r="AW437" s="290"/>
      <c r="AX437" s="290"/>
      <c r="AY437" s="290"/>
      <c r="AZ437" s="290"/>
      <c r="BA437" s="290"/>
      <c r="BB437" s="290"/>
      <c r="BC437" s="290"/>
      <c r="BD437" s="290"/>
      <c r="BE437" s="290"/>
      <c r="BF437" s="290"/>
      <c r="BG437" s="290"/>
      <c r="BH437" s="290"/>
      <c r="BI437" s="290"/>
      <c r="BJ437" s="290"/>
      <c r="BK437" s="290"/>
      <c r="BL437" s="290"/>
      <c r="BM437" s="290"/>
      <c r="BN437" s="289"/>
      <c r="BO437" s="290"/>
      <c r="BP437" s="289"/>
      <c r="BQ437" s="119"/>
      <c r="BR437" s="119"/>
      <c r="BS437" s="289"/>
      <c r="BT437" s="289"/>
      <c r="BU437" s="119" t="str">
        <f t="shared" si="1918"/>
        <v/>
      </c>
      <c r="BV437" s="119" t="str">
        <f t="shared" si="1919"/>
        <v/>
      </c>
      <c r="BW437" s="289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>
      <c r="A438" s="322"/>
      <c r="B438" s="279"/>
      <c r="C438" s="308"/>
      <c r="D438" s="323" t="s">
        <v>824</v>
      </c>
      <c r="E438" s="330"/>
      <c r="F438" s="323"/>
      <c r="G438" s="325">
        <f>M429</f>
        <v>176132.25</v>
      </c>
      <c r="H438" s="331"/>
      <c r="I438" s="326">
        <f>G438/L429</f>
        <v>4.7166581032105755E-2</v>
      </c>
      <c r="J438" s="332"/>
      <c r="K438" s="426" t="s">
        <v>825</v>
      </c>
      <c r="L438" s="420"/>
      <c r="M438" s="333">
        <f>SUM(M433:M437)</f>
        <v>7411808.7000000002</v>
      </c>
      <c r="N438" s="334">
        <f t="shared" si="1931"/>
        <v>1</v>
      </c>
      <c r="O438" s="290"/>
      <c r="P438" s="290"/>
      <c r="Q438" s="290"/>
      <c r="R438" s="290"/>
      <c r="S438" s="290"/>
      <c r="T438" s="290"/>
      <c r="U438" s="290"/>
      <c r="V438" s="290"/>
      <c r="W438" s="290"/>
      <c r="X438" s="328"/>
      <c r="Y438" s="329"/>
      <c r="Z438" s="328"/>
      <c r="AA438" s="290"/>
      <c r="AB438" s="290"/>
      <c r="AC438" s="290"/>
      <c r="AD438" s="290"/>
      <c r="AE438" s="312"/>
      <c r="AF438" s="312"/>
      <c r="AG438" s="312"/>
      <c r="AH438" s="312"/>
      <c r="AI438" s="290"/>
      <c r="AJ438" s="290"/>
      <c r="AK438" s="290"/>
      <c r="AL438" s="290"/>
      <c r="AM438" s="290"/>
      <c r="AN438" s="290"/>
      <c r="AO438" s="290"/>
      <c r="AP438" s="290"/>
      <c r="AQ438" s="290"/>
      <c r="AR438" s="290"/>
      <c r="AS438" s="290"/>
      <c r="AT438" s="290"/>
      <c r="AU438" s="290"/>
      <c r="AV438" s="290"/>
      <c r="AW438" s="290"/>
      <c r="AX438" s="290"/>
      <c r="AY438" s="290"/>
      <c r="AZ438" s="290"/>
      <c r="BA438" s="290"/>
      <c r="BB438" s="290"/>
      <c r="BC438" s="290"/>
      <c r="BD438" s="290"/>
      <c r="BE438" s="290"/>
      <c r="BF438" s="290"/>
      <c r="BG438" s="290"/>
      <c r="BH438" s="290"/>
      <c r="BI438" s="290"/>
      <c r="BJ438" s="290"/>
      <c r="BK438" s="290"/>
      <c r="BL438" s="290"/>
      <c r="BM438" s="290"/>
      <c r="BN438" s="289"/>
      <c r="BO438" s="290"/>
      <c r="BP438" s="289"/>
      <c r="BQ438" s="119"/>
      <c r="BR438" s="119"/>
      <c r="BS438" s="289"/>
      <c r="BT438" s="289"/>
      <c r="BU438" s="119" t="str">
        <f t="shared" si="1918"/>
        <v/>
      </c>
      <c r="BV438" s="119" t="str">
        <f t="shared" si="1919"/>
        <v/>
      </c>
      <c r="BW438" s="289"/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>
      <c r="A439" s="335"/>
      <c r="B439" s="336"/>
      <c r="C439" s="337"/>
      <c r="D439" s="337"/>
      <c r="E439" s="338">
        <f>4628865.2-E427</f>
        <v>0</v>
      </c>
      <c r="F439" s="290"/>
      <c r="G439" s="339">
        <f>4628865.2-G427</f>
        <v>0</v>
      </c>
      <c r="H439" s="339">
        <f>12739944.87-H427</f>
        <v>-400000.00000000186</v>
      </c>
      <c r="I439" s="328"/>
      <c r="J439" s="328"/>
      <c r="K439" s="290"/>
      <c r="L439" s="340">
        <f>3734259.43-L3</f>
        <v>0</v>
      </c>
      <c r="M439" s="290"/>
      <c r="N439" s="290"/>
      <c r="O439" s="290"/>
      <c r="P439" s="290"/>
      <c r="Q439" s="290"/>
      <c r="R439" s="290"/>
      <c r="S439" s="290"/>
      <c r="T439" s="290"/>
      <c r="U439" s="290"/>
      <c r="V439" s="290"/>
      <c r="W439" s="290"/>
      <c r="X439" s="328"/>
      <c r="Y439" s="329"/>
      <c r="Z439" s="328"/>
      <c r="AA439" s="290"/>
      <c r="AB439" s="290"/>
      <c r="AC439" s="290"/>
      <c r="AD439" s="290"/>
      <c r="AE439" s="312"/>
      <c r="AF439" s="312"/>
      <c r="AG439" s="312"/>
      <c r="AH439" s="312"/>
      <c r="AI439" s="290"/>
      <c r="AJ439" s="290"/>
      <c r="AK439" s="290"/>
      <c r="AL439" s="290"/>
      <c r="AM439" s="290"/>
      <c r="AN439" s="290"/>
      <c r="AO439" s="290"/>
      <c r="AP439" s="290"/>
      <c r="AQ439" s="290"/>
      <c r="AR439" s="290"/>
      <c r="AS439" s="290"/>
      <c r="AT439" s="290"/>
      <c r="AU439" s="290"/>
      <c r="AV439" s="290"/>
      <c r="AW439" s="290"/>
      <c r="AX439" s="290"/>
      <c r="AY439" s="290"/>
      <c r="AZ439" s="290"/>
      <c r="BA439" s="290"/>
      <c r="BB439" s="290"/>
      <c r="BC439" s="290"/>
      <c r="BD439" s="290"/>
      <c r="BE439" s="290"/>
      <c r="BF439" s="290"/>
      <c r="BG439" s="290"/>
      <c r="BH439" s="290"/>
      <c r="BI439" s="290"/>
      <c r="BJ439" s="290"/>
      <c r="BK439" s="290"/>
      <c r="BL439" s="290"/>
      <c r="BM439" s="290"/>
      <c r="BN439" s="289"/>
      <c r="BO439" s="290"/>
      <c r="BP439" s="289"/>
      <c r="BQ439" s="119"/>
      <c r="BR439" s="119"/>
      <c r="BS439" s="289"/>
      <c r="BT439" s="289"/>
      <c r="BU439" s="119" t="str">
        <f t="shared" si="1918"/>
        <v/>
      </c>
      <c r="BV439" s="119" t="str">
        <f t="shared" si="1919"/>
        <v/>
      </c>
      <c r="BW439" s="289"/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>
      <c r="A440" s="335"/>
      <c r="B440" s="336"/>
      <c r="C440" s="337"/>
      <c r="D440" s="337"/>
      <c r="E440" s="338"/>
      <c r="F440" s="290"/>
      <c r="G440" s="339"/>
      <c r="H440" s="339"/>
      <c r="I440" s="328"/>
      <c r="J440" s="328"/>
      <c r="K440" s="290"/>
      <c r="L440" s="340"/>
      <c r="M440" s="290"/>
      <c r="N440" s="290"/>
      <c r="O440" s="290"/>
      <c r="P440" s="290"/>
      <c r="Q440" s="290"/>
      <c r="R440" s="290"/>
      <c r="S440" s="290"/>
      <c r="T440" s="290"/>
      <c r="U440" s="290"/>
      <c r="V440" s="290"/>
      <c r="W440" s="290"/>
      <c r="X440" s="328"/>
      <c r="Y440" s="329"/>
      <c r="Z440" s="328"/>
      <c r="AA440" s="290"/>
      <c r="AB440" s="290"/>
      <c r="AC440" s="290"/>
      <c r="AD440" s="290"/>
      <c r="AE440" s="312"/>
      <c r="AF440" s="312"/>
      <c r="AG440" s="312"/>
      <c r="AH440" s="312"/>
      <c r="AI440" s="290"/>
      <c r="AJ440" s="290"/>
      <c r="AK440" s="290"/>
      <c r="AL440" s="290"/>
      <c r="AM440" s="290"/>
      <c r="AN440" s="290"/>
      <c r="AO440" s="290"/>
      <c r="AP440" s="290"/>
      <c r="AQ440" s="290"/>
      <c r="AR440" s="290"/>
      <c r="AS440" s="290"/>
      <c r="AT440" s="290"/>
      <c r="AU440" s="290"/>
      <c r="AV440" s="290"/>
      <c r="AW440" s="290"/>
      <c r="AX440" s="290"/>
      <c r="AY440" s="290"/>
      <c r="AZ440" s="290"/>
      <c r="BA440" s="290"/>
      <c r="BB440" s="290"/>
      <c r="BC440" s="290"/>
      <c r="BD440" s="290"/>
      <c r="BE440" s="290"/>
      <c r="BF440" s="290"/>
      <c r="BG440" s="290"/>
      <c r="BH440" s="290"/>
      <c r="BI440" s="290"/>
      <c r="BJ440" s="290"/>
      <c r="BK440" s="290"/>
      <c r="BL440" s="290"/>
      <c r="BM440" s="290"/>
      <c r="BN440" s="289"/>
      <c r="BO440" s="290"/>
      <c r="BP440" s="289"/>
      <c r="BQ440" s="119"/>
      <c r="BR440" s="119"/>
      <c r="BS440" s="289"/>
      <c r="BT440" s="289"/>
      <c r="BU440" s="119"/>
      <c r="BV440" s="119"/>
      <c r="BW440" s="289"/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>
      <c r="A441" s="335"/>
      <c r="B441" s="336"/>
      <c r="C441" s="337"/>
      <c r="D441" s="337"/>
      <c r="E441" s="338"/>
      <c r="F441" s="290"/>
      <c r="G441" s="339">
        <f>100594.27+86173.26</f>
        <v>186767.53</v>
      </c>
      <c r="H441" s="339">
        <f>260529.85+137171.52+274000+70245.5+212</f>
        <v>742158.87</v>
      </c>
      <c r="I441" s="328"/>
      <c r="J441" s="328"/>
      <c r="K441" s="290"/>
      <c r="L441" s="340"/>
      <c r="M441" s="290"/>
      <c r="N441" s="290"/>
      <c r="O441" s="290"/>
      <c r="P441" s="290"/>
      <c r="Q441" s="290"/>
      <c r="R441" s="290"/>
      <c r="S441" s="290"/>
      <c r="T441" s="290"/>
      <c r="U441" s="290"/>
      <c r="V441" s="290"/>
      <c r="W441" s="290"/>
      <c r="X441" s="328"/>
      <c r="Y441" s="329"/>
      <c r="Z441" s="328"/>
      <c r="AA441" s="290"/>
      <c r="AB441" s="290"/>
      <c r="AC441" s="290"/>
      <c r="AD441" s="290"/>
      <c r="AE441" s="312"/>
      <c r="AF441" s="312"/>
      <c r="AG441" s="312"/>
      <c r="AH441" s="312"/>
      <c r="AI441" s="290"/>
      <c r="AJ441" s="290"/>
      <c r="AK441" s="290"/>
      <c r="AL441" s="290"/>
      <c r="AM441" s="290"/>
      <c r="AN441" s="290"/>
      <c r="AO441" s="290"/>
      <c r="AP441" s="290"/>
      <c r="AQ441" s="290"/>
      <c r="AR441" s="290"/>
      <c r="AS441" s="290"/>
      <c r="AT441" s="290"/>
      <c r="AU441" s="290"/>
      <c r="AV441" s="290"/>
      <c r="AW441" s="290"/>
      <c r="AX441" s="290"/>
      <c r="AY441" s="290"/>
      <c r="AZ441" s="290"/>
      <c r="BA441" s="290"/>
      <c r="BB441" s="290"/>
      <c r="BC441" s="290"/>
      <c r="BD441" s="290"/>
      <c r="BE441" s="290"/>
      <c r="BF441" s="290"/>
      <c r="BG441" s="290"/>
      <c r="BH441" s="290"/>
      <c r="BI441" s="290"/>
      <c r="BJ441" s="290"/>
      <c r="BK441" s="290"/>
      <c r="BL441" s="290"/>
      <c r="BM441" s="290"/>
      <c r="BN441" s="289"/>
      <c r="BO441" s="290"/>
      <c r="BP441" s="289"/>
      <c r="BQ441" s="119"/>
      <c r="BR441" s="119"/>
      <c r="BS441" s="289"/>
      <c r="BT441" s="289"/>
      <c r="BU441" s="119"/>
      <c r="BV441" s="119"/>
      <c r="BW441" s="289"/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>
      <c r="A442" s="335"/>
      <c r="B442" s="336"/>
      <c r="C442" s="337"/>
      <c r="D442" s="337"/>
      <c r="E442" s="338"/>
      <c r="F442" s="290"/>
      <c r="G442" s="339"/>
      <c r="H442" s="339"/>
      <c r="I442" s="328"/>
      <c r="J442" s="328"/>
      <c r="K442" s="290"/>
      <c r="L442" s="340"/>
      <c r="M442" s="290"/>
      <c r="N442" s="290"/>
      <c r="O442" s="290"/>
      <c r="P442" s="290"/>
      <c r="Q442" s="290"/>
      <c r="R442" s="290"/>
      <c r="S442" s="290"/>
      <c r="T442" s="290"/>
      <c r="U442" s="290"/>
      <c r="V442" s="290"/>
      <c r="W442" s="290"/>
      <c r="X442" s="328"/>
      <c r="Y442" s="329"/>
      <c r="Z442" s="328"/>
      <c r="AA442" s="290"/>
      <c r="AB442" s="290"/>
      <c r="AC442" s="290"/>
      <c r="AD442" s="290"/>
      <c r="AE442" s="312"/>
      <c r="AF442" s="312"/>
      <c r="AG442" s="312"/>
      <c r="AH442" s="312"/>
      <c r="AI442" s="290"/>
      <c r="AJ442" s="290"/>
      <c r="AK442" s="290"/>
      <c r="AL442" s="290"/>
      <c r="AM442" s="290"/>
      <c r="AN442" s="290"/>
      <c r="AO442" s="290"/>
      <c r="AP442" s="290"/>
      <c r="AQ442" s="290"/>
      <c r="AR442" s="290"/>
      <c r="AS442" s="290"/>
      <c r="AT442" s="290"/>
      <c r="AU442" s="290"/>
      <c r="AV442" s="290"/>
      <c r="AW442" s="290"/>
      <c r="AX442" s="290"/>
      <c r="AY442" s="290"/>
      <c r="AZ442" s="290"/>
      <c r="BA442" s="290"/>
      <c r="BB442" s="290"/>
      <c r="BC442" s="290"/>
      <c r="BD442" s="290"/>
      <c r="BE442" s="290"/>
      <c r="BF442" s="290"/>
      <c r="BG442" s="290"/>
      <c r="BH442" s="290"/>
      <c r="BI442" s="290"/>
      <c r="BJ442" s="290"/>
      <c r="BK442" s="290"/>
      <c r="BL442" s="290"/>
      <c r="BM442" s="290"/>
      <c r="BN442" s="289"/>
      <c r="BO442" s="290"/>
      <c r="BP442" s="289"/>
      <c r="BQ442" s="119"/>
      <c r="BR442" s="119"/>
      <c r="BS442" s="289"/>
      <c r="BT442" s="289"/>
      <c r="BU442" s="119"/>
      <c r="BV442" s="119"/>
      <c r="BW442" s="289"/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>
      <c r="A443" s="341"/>
      <c r="B443" s="342"/>
      <c r="C443" s="343"/>
      <c r="D443" s="337"/>
      <c r="E443" s="288">
        <f t="shared" ref="E443:BW443" si="1933">E3-E444</f>
        <v>0</v>
      </c>
      <c r="F443" s="288">
        <f t="shared" si="1933"/>
        <v>0</v>
      </c>
      <c r="G443" s="288">
        <f t="shared" si="1933"/>
        <v>0</v>
      </c>
      <c r="H443" s="288">
        <f t="shared" si="1933"/>
        <v>0</v>
      </c>
      <c r="I443" s="344">
        <f t="shared" si="1933"/>
        <v>-22.01281289968988</v>
      </c>
      <c r="J443" s="344">
        <f t="shared" si="1933"/>
        <v>-9.1528835068977212</v>
      </c>
      <c r="K443" s="288">
        <f t="shared" si="1933"/>
        <v>0</v>
      </c>
      <c r="L443" s="288">
        <f t="shared" si="1933"/>
        <v>0</v>
      </c>
      <c r="M443" s="288">
        <f t="shared" si="1933"/>
        <v>0</v>
      </c>
      <c r="N443" s="288">
        <f t="shared" si="1933"/>
        <v>0</v>
      </c>
      <c r="O443" s="288">
        <f t="shared" si="1933"/>
        <v>0</v>
      </c>
      <c r="P443" s="288">
        <f t="shared" si="1933"/>
        <v>0</v>
      </c>
      <c r="Q443" s="288">
        <f t="shared" si="1933"/>
        <v>0</v>
      </c>
      <c r="R443" s="119">
        <f t="shared" si="1933"/>
        <v>0</v>
      </c>
      <c r="S443" s="119">
        <f t="shared" si="1933"/>
        <v>0</v>
      </c>
      <c r="T443" s="119">
        <f t="shared" si="1933"/>
        <v>0</v>
      </c>
      <c r="U443" s="288">
        <f t="shared" si="1933"/>
        <v>0</v>
      </c>
      <c r="V443" s="288">
        <f t="shared" si="1933"/>
        <v>0</v>
      </c>
      <c r="W443" s="288">
        <f t="shared" si="1933"/>
        <v>0</v>
      </c>
      <c r="X443" s="344">
        <f t="shared" si="1933"/>
        <v>-65.726052967801849</v>
      </c>
      <c r="Y443" s="344">
        <f t="shared" si="1933"/>
        <v>-75.454626330985846</v>
      </c>
      <c r="Z443" s="344">
        <f t="shared" si="1933"/>
        <v>-7.515247991814701</v>
      </c>
      <c r="AA443" s="119">
        <f t="shared" si="1933"/>
        <v>0</v>
      </c>
      <c r="AB443" s="119">
        <f t="shared" si="1933"/>
        <v>0</v>
      </c>
      <c r="AC443" s="119">
        <f t="shared" si="1933"/>
        <v>0</v>
      </c>
      <c r="AD443" s="119">
        <f t="shared" si="1933"/>
        <v>0</v>
      </c>
      <c r="AE443" s="119">
        <f t="shared" si="1933"/>
        <v>0</v>
      </c>
      <c r="AF443" s="119">
        <f t="shared" si="1933"/>
        <v>0</v>
      </c>
      <c r="AG443" s="119">
        <f t="shared" si="1933"/>
        <v>0</v>
      </c>
      <c r="AH443" s="119">
        <f t="shared" si="1933"/>
        <v>0</v>
      </c>
      <c r="AI443" s="119">
        <f t="shared" si="1933"/>
        <v>0</v>
      </c>
      <c r="AJ443" s="119">
        <f t="shared" si="1933"/>
        <v>0</v>
      </c>
      <c r="AK443" s="119">
        <f t="shared" si="1933"/>
        <v>0</v>
      </c>
      <c r="AL443" s="119">
        <f t="shared" si="1933"/>
        <v>0</v>
      </c>
      <c r="AM443" s="119">
        <f t="shared" si="1933"/>
        <v>0</v>
      </c>
      <c r="AN443" s="119">
        <f t="shared" si="1933"/>
        <v>0</v>
      </c>
      <c r="AO443" s="119">
        <f t="shared" si="1933"/>
        <v>0</v>
      </c>
      <c r="AP443" s="119">
        <f t="shared" si="1933"/>
        <v>0</v>
      </c>
      <c r="AQ443" s="119">
        <f t="shared" si="1933"/>
        <v>0</v>
      </c>
      <c r="AR443" s="119">
        <f t="shared" si="1933"/>
        <v>0</v>
      </c>
      <c r="AS443" s="119">
        <f t="shared" si="1933"/>
        <v>0</v>
      </c>
      <c r="AT443" s="119">
        <f t="shared" si="1933"/>
        <v>0</v>
      </c>
      <c r="AU443" s="119">
        <f t="shared" si="1933"/>
        <v>0</v>
      </c>
      <c r="AV443" s="119">
        <f t="shared" si="1933"/>
        <v>0</v>
      </c>
      <c r="AW443" s="119">
        <f t="shared" si="1933"/>
        <v>0</v>
      </c>
      <c r="AX443" s="119">
        <f t="shared" si="1933"/>
        <v>0</v>
      </c>
      <c r="AY443" s="119">
        <f t="shared" si="1933"/>
        <v>0</v>
      </c>
      <c r="AZ443" s="119">
        <f t="shared" si="1933"/>
        <v>0</v>
      </c>
      <c r="BA443" s="119">
        <f t="shared" si="1933"/>
        <v>0</v>
      </c>
      <c r="BB443" s="119">
        <f t="shared" si="1933"/>
        <v>0</v>
      </c>
      <c r="BC443" s="119">
        <f t="shared" si="1933"/>
        <v>0</v>
      </c>
      <c r="BD443" s="119">
        <f t="shared" si="1933"/>
        <v>0</v>
      </c>
      <c r="BE443" s="119">
        <f t="shared" si="1933"/>
        <v>0</v>
      </c>
      <c r="BF443" s="119">
        <f t="shared" si="1933"/>
        <v>0</v>
      </c>
      <c r="BG443" s="119">
        <f t="shared" si="1933"/>
        <v>0</v>
      </c>
      <c r="BH443" s="119">
        <f t="shared" si="1933"/>
        <v>0</v>
      </c>
      <c r="BI443" s="119">
        <f t="shared" si="1933"/>
        <v>0</v>
      </c>
      <c r="BJ443" s="119">
        <f t="shared" si="1933"/>
        <v>0</v>
      </c>
      <c r="BK443" s="119">
        <f t="shared" si="1933"/>
        <v>0</v>
      </c>
      <c r="BL443" s="119">
        <f t="shared" si="1933"/>
        <v>0</v>
      </c>
      <c r="BM443" s="119">
        <f t="shared" si="1933"/>
        <v>0</v>
      </c>
      <c r="BN443" s="119">
        <f t="shared" si="1933"/>
        <v>0</v>
      </c>
      <c r="BO443" s="119">
        <f t="shared" si="1933"/>
        <v>0</v>
      </c>
      <c r="BP443" s="119">
        <f t="shared" si="1933"/>
        <v>0</v>
      </c>
      <c r="BQ443" s="119">
        <f t="shared" si="1933"/>
        <v>0</v>
      </c>
      <c r="BR443" s="119">
        <f t="shared" si="1933"/>
        <v>0</v>
      </c>
      <c r="BS443" s="119">
        <f t="shared" si="1933"/>
        <v>0</v>
      </c>
      <c r="BT443" s="345">
        <f t="shared" si="1933"/>
        <v>0</v>
      </c>
      <c r="BU443" s="119">
        <f t="shared" si="1933"/>
        <v>0</v>
      </c>
      <c r="BV443" s="119">
        <f t="shared" si="1933"/>
        <v>0</v>
      </c>
      <c r="BW443" s="119">
        <f t="shared" si="1933"/>
        <v>0</v>
      </c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>
      <c r="A444" s="341"/>
      <c r="B444" s="342"/>
      <c r="C444" s="346" t="s">
        <v>826</v>
      </c>
      <c r="D444" s="346" t="s">
        <v>114</v>
      </c>
      <c r="E444" s="347">
        <f t="shared" ref="E444:BW444" si="1934">SUM(E445:E535)</f>
        <v>4628865.2</v>
      </c>
      <c r="F444" s="347">
        <f t="shared" si="1934"/>
        <v>0</v>
      </c>
      <c r="G444" s="347">
        <f t="shared" si="1934"/>
        <v>4628865.2</v>
      </c>
      <c r="H444" s="347">
        <f t="shared" si="1934"/>
        <v>13139944.870000001</v>
      </c>
      <c r="I444" s="348">
        <f t="shared" si="1934"/>
        <v>22.706753315150671</v>
      </c>
      <c r="J444" s="348">
        <f t="shared" si="1934"/>
        <v>9.3566062897517135</v>
      </c>
      <c r="K444" s="347">
        <f t="shared" si="1934"/>
        <v>3212156.6399999997</v>
      </c>
      <c r="L444" s="347">
        <f t="shared" si="1934"/>
        <v>3734259.43</v>
      </c>
      <c r="M444" s="349">
        <f t="shared" si="1934"/>
        <v>176132.24999999997</v>
      </c>
      <c r="N444" s="347">
        <f t="shared" si="1934"/>
        <v>3461211.5000000005</v>
      </c>
      <c r="O444" s="347">
        <f t="shared" si="1934"/>
        <v>943005.29999999981</v>
      </c>
      <c r="P444" s="347">
        <f t="shared" si="1934"/>
        <v>2362806.52</v>
      </c>
      <c r="Q444" s="347">
        <f t="shared" si="1934"/>
        <v>894230.47</v>
      </c>
      <c r="R444" s="350">
        <f t="shared" si="1934"/>
        <v>943005.29999999981</v>
      </c>
      <c r="S444" s="350">
        <f t="shared" si="1934"/>
        <v>2362806.52</v>
      </c>
      <c r="T444" s="350">
        <f t="shared" si="1934"/>
        <v>894230.47</v>
      </c>
      <c r="U444" s="351">
        <f t="shared" si="1934"/>
        <v>2269151.34</v>
      </c>
      <c r="V444" s="351">
        <f t="shared" si="1934"/>
        <v>1195320.6599999997</v>
      </c>
      <c r="W444" s="351">
        <f t="shared" si="1934"/>
        <v>2566981.0300000003</v>
      </c>
      <c r="X444" s="348">
        <f t="shared" si="1934"/>
        <v>66.019626851546192</v>
      </c>
      <c r="Y444" s="348">
        <f t="shared" si="1934"/>
        <v>76.087363976639992</v>
      </c>
      <c r="Z444" s="348">
        <f t="shared" si="1934"/>
        <v>7.7736056420189721</v>
      </c>
      <c r="AA444" s="347">
        <f t="shared" si="1934"/>
        <v>3800</v>
      </c>
      <c r="AB444" s="347">
        <f t="shared" si="1934"/>
        <v>436924.13</v>
      </c>
      <c r="AC444" s="347">
        <f t="shared" si="1934"/>
        <v>0</v>
      </c>
      <c r="AD444" s="347">
        <f t="shared" si="1934"/>
        <v>24121.109999999997</v>
      </c>
      <c r="AE444" s="347">
        <f t="shared" si="1934"/>
        <v>376933.12999999989</v>
      </c>
      <c r="AF444" s="347">
        <f t="shared" si="1934"/>
        <v>405.27</v>
      </c>
      <c r="AG444" s="347">
        <f t="shared" si="1934"/>
        <v>183698.13</v>
      </c>
      <c r="AH444" s="347">
        <f t="shared" si="1934"/>
        <v>758963.84000000008</v>
      </c>
      <c r="AI444" s="347">
        <f t="shared" si="1934"/>
        <v>106717.36</v>
      </c>
      <c r="AJ444" s="347">
        <f t="shared" si="1934"/>
        <v>124293.20999999998</v>
      </c>
      <c r="AK444" s="347">
        <f t="shared" si="1934"/>
        <v>327810.0199999999</v>
      </c>
      <c r="AL444" s="347">
        <f t="shared" si="1934"/>
        <v>203632.5</v>
      </c>
      <c r="AM444" s="347">
        <f t="shared" si="1934"/>
        <v>230588.9</v>
      </c>
      <c r="AN444" s="347">
        <f t="shared" si="1934"/>
        <v>182392.26</v>
      </c>
      <c r="AO444" s="347">
        <f t="shared" si="1934"/>
        <v>312364.15000000002</v>
      </c>
      <c r="AP444" s="347">
        <f t="shared" si="1934"/>
        <v>376503.95</v>
      </c>
      <c r="AQ444" s="347">
        <f t="shared" si="1934"/>
        <v>279783.14</v>
      </c>
      <c r="AR444" s="347">
        <f t="shared" si="1934"/>
        <v>271111.19</v>
      </c>
      <c r="AS444" s="347">
        <f t="shared" si="1934"/>
        <v>0</v>
      </c>
      <c r="AT444" s="347">
        <f t="shared" si="1934"/>
        <v>0</v>
      </c>
      <c r="AU444" s="347">
        <f t="shared" si="1934"/>
        <v>0</v>
      </c>
      <c r="AV444" s="347">
        <f t="shared" si="1934"/>
        <v>0</v>
      </c>
      <c r="AW444" s="347">
        <f t="shared" si="1934"/>
        <v>0</v>
      </c>
      <c r="AX444" s="347">
        <f t="shared" si="1934"/>
        <v>0</v>
      </c>
      <c r="AY444" s="347">
        <f t="shared" si="1934"/>
        <v>0</v>
      </c>
      <c r="AZ444" s="347">
        <f t="shared" si="1934"/>
        <v>0</v>
      </c>
      <c r="BA444" s="347">
        <f t="shared" si="1934"/>
        <v>0</v>
      </c>
      <c r="BB444" s="347">
        <f t="shared" si="1934"/>
        <v>0</v>
      </c>
      <c r="BC444" s="347">
        <f t="shared" si="1934"/>
        <v>0</v>
      </c>
      <c r="BD444" s="347">
        <f t="shared" si="1934"/>
        <v>0</v>
      </c>
      <c r="BE444" s="347">
        <f t="shared" si="1934"/>
        <v>0</v>
      </c>
      <c r="BF444" s="347">
        <f t="shared" si="1934"/>
        <v>0</v>
      </c>
      <c r="BG444" s="347">
        <f t="shared" si="1934"/>
        <v>0</v>
      </c>
      <c r="BH444" s="347">
        <f t="shared" si="1934"/>
        <v>0</v>
      </c>
      <c r="BI444" s="347">
        <f t="shared" si="1934"/>
        <v>0</v>
      </c>
      <c r="BJ444" s="347">
        <f t="shared" si="1934"/>
        <v>0</v>
      </c>
      <c r="BK444" s="347">
        <f t="shared" si="1934"/>
        <v>0</v>
      </c>
      <c r="BL444" s="347">
        <f t="shared" si="1934"/>
        <v>0</v>
      </c>
      <c r="BM444" s="347">
        <f t="shared" si="1934"/>
        <v>0</v>
      </c>
      <c r="BN444" s="347">
        <f t="shared" si="1934"/>
        <v>943005.29999999981</v>
      </c>
      <c r="BO444" s="347">
        <f t="shared" si="1934"/>
        <v>894230.47</v>
      </c>
      <c r="BP444" s="347">
        <f t="shared" si="1934"/>
        <v>1837235.77</v>
      </c>
      <c r="BQ444" s="347">
        <f t="shared" si="1934"/>
        <v>2269151.34</v>
      </c>
      <c r="BR444" s="347">
        <f t="shared" si="1934"/>
        <v>2566981.0300000003</v>
      </c>
      <c r="BS444" s="347">
        <f t="shared" si="1934"/>
        <v>4836132.3699999982</v>
      </c>
      <c r="BT444" s="347">
        <f t="shared" si="1934"/>
        <v>1195320.6599999997</v>
      </c>
      <c r="BU444" s="347">
        <f t="shared" si="1934"/>
        <v>1837235.77</v>
      </c>
      <c r="BV444" s="347">
        <f t="shared" si="1934"/>
        <v>4836132.3699999982</v>
      </c>
      <c r="BW444" s="347">
        <f t="shared" si="1934"/>
        <v>3032556.4299999997</v>
      </c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>
      <c r="A445" s="341"/>
      <c r="B445" s="352"/>
      <c r="C445" s="56" t="s">
        <v>117</v>
      </c>
      <c r="D445" s="353" t="s">
        <v>827</v>
      </c>
      <c r="E445" s="354">
        <f t="shared" ref="E445:BW445" si="1935">E5+E9+E109+E134+E143+E148+E152+E187+E218+E219+E296+E302+E308+E325+E330+E331+E332+E341+E342+E351+E352+E353+E366</f>
        <v>82721.62999999999</v>
      </c>
      <c r="F445" s="354">
        <f t="shared" si="1935"/>
        <v>0</v>
      </c>
      <c r="G445" s="354">
        <f t="shared" si="1935"/>
        <v>82721.62999999999</v>
      </c>
      <c r="H445" s="354">
        <f t="shared" si="1935"/>
        <v>0</v>
      </c>
      <c r="I445" s="355">
        <f t="shared" si="1935"/>
        <v>4.7147111651949345</v>
      </c>
      <c r="J445" s="355">
        <f t="shared" si="1935"/>
        <v>2.4732946594050373</v>
      </c>
      <c r="K445" s="354">
        <f t="shared" si="1935"/>
        <v>22000</v>
      </c>
      <c r="L445" s="354">
        <f t="shared" si="1935"/>
        <v>0</v>
      </c>
      <c r="M445" s="354">
        <f t="shared" si="1935"/>
        <v>0</v>
      </c>
      <c r="N445" s="354">
        <f t="shared" si="1935"/>
        <v>0</v>
      </c>
      <c r="O445" s="354">
        <f t="shared" si="1935"/>
        <v>11105.83</v>
      </c>
      <c r="P445" s="354">
        <f t="shared" si="1935"/>
        <v>0</v>
      </c>
      <c r="Q445" s="354">
        <f t="shared" si="1935"/>
        <v>0</v>
      </c>
      <c r="R445" s="356">
        <f t="shared" si="1935"/>
        <v>11105.83</v>
      </c>
      <c r="S445" s="356">
        <f t="shared" si="1935"/>
        <v>0</v>
      </c>
      <c r="T445" s="356">
        <f t="shared" si="1935"/>
        <v>0</v>
      </c>
      <c r="U445" s="354">
        <f t="shared" si="1935"/>
        <v>10894.17</v>
      </c>
      <c r="V445" s="354">
        <f t="shared" si="1935"/>
        <v>0</v>
      </c>
      <c r="W445" s="354">
        <f t="shared" si="1935"/>
        <v>0</v>
      </c>
      <c r="X445" s="355">
        <f t="shared" si="1935"/>
        <v>3.2345607142857142</v>
      </c>
      <c r="Y445" s="355">
        <f t="shared" si="1935"/>
        <v>0</v>
      </c>
      <c r="Z445" s="355">
        <f t="shared" si="1935"/>
        <v>0</v>
      </c>
      <c r="AA445" s="354">
        <f t="shared" si="1935"/>
        <v>0</v>
      </c>
      <c r="AB445" s="354">
        <f t="shared" si="1935"/>
        <v>0</v>
      </c>
      <c r="AC445" s="354">
        <f t="shared" si="1935"/>
        <v>0</v>
      </c>
      <c r="AD445" s="354">
        <f t="shared" si="1935"/>
        <v>106.08</v>
      </c>
      <c r="AE445" s="354">
        <f t="shared" si="1935"/>
        <v>0</v>
      </c>
      <c r="AF445" s="354">
        <f t="shared" si="1935"/>
        <v>0</v>
      </c>
      <c r="AG445" s="354">
        <f t="shared" si="1935"/>
        <v>2708.55</v>
      </c>
      <c r="AH445" s="354">
        <f t="shared" si="1935"/>
        <v>0</v>
      </c>
      <c r="AI445" s="354">
        <f t="shared" si="1935"/>
        <v>0</v>
      </c>
      <c r="AJ445" s="354">
        <f t="shared" si="1935"/>
        <v>67.680000000000007</v>
      </c>
      <c r="AK445" s="354">
        <f t="shared" si="1935"/>
        <v>0</v>
      </c>
      <c r="AL445" s="354">
        <f t="shared" si="1935"/>
        <v>0</v>
      </c>
      <c r="AM445" s="354">
        <f t="shared" si="1935"/>
        <v>1740.79</v>
      </c>
      <c r="AN445" s="354">
        <f t="shared" si="1935"/>
        <v>0</v>
      </c>
      <c r="AO445" s="354">
        <f t="shared" si="1935"/>
        <v>0</v>
      </c>
      <c r="AP445" s="354">
        <f t="shared" si="1935"/>
        <v>6482.7300000000005</v>
      </c>
      <c r="AQ445" s="354">
        <f t="shared" si="1935"/>
        <v>0</v>
      </c>
      <c r="AR445" s="354">
        <f t="shared" si="1935"/>
        <v>0</v>
      </c>
      <c r="AS445" s="354">
        <f t="shared" si="1935"/>
        <v>0</v>
      </c>
      <c r="AT445" s="354">
        <f t="shared" si="1935"/>
        <v>0</v>
      </c>
      <c r="AU445" s="354">
        <f t="shared" si="1935"/>
        <v>0</v>
      </c>
      <c r="AV445" s="354">
        <f t="shared" si="1935"/>
        <v>0</v>
      </c>
      <c r="AW445" s="354">
        <f t="shared" si="1935"/>
        <v>0</v>
      </c>
      <c r="AX445" s="354">
        <f t="shared" si="1935"/>
        <v>0</v>
      </c>
      <c r="AY445" s="354">
        <f t="shared" si="1935"/>
        <v>0</v>
      </c>
      <c r="AZ445" s="354">
        <f t="shared" si="1935"/>
        <v>0</v>
      </c>
      <c r="BA445" s="354">
        <f t="shared" si="1935"/>
        <v>0</v>
      </c>
      <c r="BB445" s="354">
        <f t="shared" si="1935"/>
        <v>0</v>
      </c>
      <c r="BC445" s="354">
        <f t="shared" si="1935"/>
        <v>0</v>
      </c>
      <c r="BD445" s="354">
        <f t="shared" si="1935"/>
        <v>0</v>
      </c>
      <c r="BE445" s="354">
        <f t="shared" si="1935"/>
        <v>0</v>
      </c>
      <c r="BF445" s="354">
        <f t="shared" si="1935"/>
        <v>0</v>
      </c>
      <c r="BG445" s="354">
        <f t="shared" si="1935"/>
        <v>0</v>
      </c>
      <c r="BH445" s="354">
        <f t="shared" si="1935"/>
        <v>0</v>
      </c>
      <c r="BI445" s="354">
        <f t="shared" si="1935"/>
        <v>0</v>
      </c>
      <c r="BJ445" s="354">
        <f t="shared" si="1935"/>
        <v>0</v>
      </c>
      <c r="BK445" s="354">
        <f t="shared" si="1935"/>
        <v>0</v>
      </c>
      <c r="BL445" s="354">
        <f t="shared" si="1935"/>
        <v>0</v>
      </c>
      <c r="BM445" s="354">
        <f t="shared" si="1935"/>
        <v>0</v>
      </c>
      <c r="BN445" s="354">
        <f t="shared" si="1935"/>
        <v>11105.83</v>
      </c>
      <c r="BO445" s="354">
        <f t="shared" si="1935"/>
        <v>0</v>
      </c>
      <c r="BP445" s="354">
        <f t="shared" si="1935"/>
        <v>11105.83</v>
      </c>
      <c r="BQ445" s="354">
        <f t="shared" si="1935"/>
        <v>10894.17</v>
      </c>
      <c r="BR445" s="354">
        <f t="shared" si="1935"/>
        <v>0</v>
      </c>
      <c r="BS445" s="354">
        <f t="shared" si="1935"/>
        <v>10894.17</v>
      </c>
      <c r="BT445" s="354">
        <f t="shared" si="1935"/>
        <v>0</v>
      </c>
      <c r="BU445" s="354">
        <f t="shared" si="1935"/>
        <v>11105.83</v>
      </c>
      <c r="BV445" s="354">
        <f t="shared" si="1935"/>
        <v>10894.17</v>
      </c>
      <c r="BW445" s="354">
        <f t="shared" si="1935"/>
        <v>11105.83</v>
      </c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>
      <c r="A446" s="341"/>
      <c r="B446" s="352"/>
      <c r="C446" s="56" t="s">
        <v>374</v>
      </c>
      <c r="D446" s="357" t="s">
        <v>828</v>
      </c>
      <c r="E446" s="354">
        <f t="shared" ref="E446:BW446" si="1936">E130+E132+E235+E236+E237+E343+E344+E345</f>
        <v>92577.3</v>
      </c>
      <c r="F446" s="354">
        <f t="shared" si="1936"/>
        <v>0</v>
      </c>
      <c r="G446" s="354">
        <f t="shared" si="1936"/>
        <v>92577.3</v>
      </c>
      <c r="H446" s="354">
        <f t="shared" si="1936"/>
        <v>450000</v>
      </c>
      <c r="I446" s="355">
        <f t="shared" si="1936"/>
        <v>0</v>
      </c>
      <c r="J446" s="355">
        <f t="shared" si="1936"/>
        <v>0</v>
      </c>
      <c r="K446" s="356">
        <f t="shared" si="1936"/>
        <v>62600</v>
      </c>
      <c r="L446" s="356">
        <f t="shared" si="1936"/>
        <v>0</v>
      </c>
      <c r="M446" s="356">
        <f t="shared" si="1936"/>
        <v>0</v>
      </c>
      <c r="N446" s="356">
        <f t="shared" si="1936"/>
        <v>2006336.47</v>
      </c>
      <c r="O446" s="356">
        <f t="shared" si="1936"/>
        <v>16400</v>
      </c>
      <c r="P446" s="356">
        <f t="shared" si="1936"/>
        <v>0</v>
      </c>
      <c r="Q446" s="356">
        <f t="shared" si="1936"/>
        <v>173759</v>
      </c>
      <c r="R446" s="356">
        <f t="shared" si="1936"/>
        <v>16400</v>
      </c>
      <c r="S446" s="356">
        <f t="shared" si="1936"/>
        <v>0</v>
      </c>
      <c r="T446" s="356">
        <f t="shared" si="1936"/>
        <v>173759</v>
      </c>
      <c r="U446" s="356">
        <f t="shared" si="1936"/>
        <v>46200</v>
      </c>
      <c r="V446" s="354">
        <f t="shared" si="1936"/>
        <v>0</v>
      </c>
      <c r="W446" s="356">
        <f t="shared" si="1936"/>
        <v>1832577.47</v>
      </c>
      <c r="X446" s="355">
        <f t="shared" si="1936"/>
        <v>0.26198083067092653</v>
      </c>
      <c r="Y446" s="355">
        <f t="shared" si="1936"/>
        <v>0</v>
      </c>
      <c r="Z446" s="355">
        <f t="shared" si="1936"/>
        <v>0.38797043201037201</v>
      </c>
      <c r="AA446" s="356">
        <f t="shared" si="1936"/>
        <v>0</v>
      </c>
      <c r="AB446" s="356">
        <f t="shared" si="1936"/>
        <v>0</v>
      </c>
      <c r="AC446" s="356">
        <f t="shared" si="1936"/>
        <v>0</v>
      </c>
      <c r="AD446" s="356">
        <f t="shared" si="1936"/>
        <v>0</v>
      </c>
      <c r="AE446" s="356">
        <f t="shared" si="1936"/>
        <v>0</v>
      </c>
      <c r="AF446" s="356">
        <f t="shared" si="1936"/>
        <v>0</v>
      </c>
      <c r="AG446" s="356">
        <f t="shared" si="1936"/>
        <v>0</v>
      </c>
      <c r="AH446" s="356">
        <f t="shared" si="1936"/>
        <v>0</v>
      </c>
      <c r="AI446" s="356">
        <f t="shared" si="1936"/>
        <v>6360</v>
      </c>
      <c r="AJ446" s="356">
        <f t="shared" si="1936"/>
        <v>0</v>
      </c>
      <c r="AK446" s="356">
        <f t="shared" si="1936"/>
        <v>0</v>
      </c>
      <c r="AL446" s="356">
        <f t="shared" si="1936"/>
        <v>16040</v>
      </c>
      <c r="AM446" s="356">
        <f t="shared" si="1936"/>
        <v>0</v>
      </c>
      <c r="AN446" s="356">
        <f t="shared" si="1936"/>
        <v>0</v>
      </c>
      <c r="AO446" s="356">
        <f t="shared" si="1936"/>
        <v>104289</v>
      </c>
      <c r="AP446" s="356">
        <f t="shared" si="1936"/>
        <v>16400</v>
      </c>
      <c r="AQ446" s="356">
        <f t="shared" si="1936"/>
        <v>0</v>
      </c>
      <c r="AR446" s="356">
        <f t="shared" si="1936"/>
        <v>47070</v>
      </c>
      <c r="AS446" s="356">
        <f t="shared" si="1936"/>
        <v>0</v>
      </c>
      <c r="AT446" s="356">
        <f t="shared" si="1936"/>
        <v>0</v>
      </c>
      <c r="AU446" s="356">
        <f t="shared" si="1936"/>
        <v>0</v>
      </c>
      <c r="AV446" s="356">
        <f t="shared" si="1936"/>
        <v>0</v>
      </c>
      <c r="AW446" s="356">
        <f t="shared" si="1936"/>
        <v>0</v>
      </c>
      <c r="AX446" s="356">
        <f t="shared" si="1936"/>
        <v>0</v>
      </c>
      <c r="AY446" s="356">
        <f t="shared" si="1936"/>
        <v>0</v>
      </c>
      <c r="AZ446" s="356">
        <f t="shared" si="1936"/>
        <v>0</v>
      </c>
      <c r="BA446" s="356">
        <f t="shared" si="1936"/>
        <v>0</v>
      </c>
      <c r="BB446" s="356">
        <f t="shared" si="1936"/>
        <v>0</v>
      </c>
      <c r="BC446" s="356">
        <f t="shared" si="1936"/>
        <v>0</v>
      </c>
      <c r="BD446" s="356">
        <f t="shared" si="1936"/>
        <v>0</v>
      </c>
      <c r="BE446" s="356">
        <f t="shared" si="1936"/>
        <v>0</v>
      </c>
      <c r="BF446" s="356">
        <f t="shared" si="1936"/>
        <v>0</v>
      </c>
      <c r="BG446" s="356">
        <f t="shared" si="1936"/>
        <v>0</v>
      </c>
      <c r="BH446" s="356">
        <f t="shared" si="1936"/>
        <v>0</v>
      </c>
      <c r="BI446" s="356">
        <f t="shared" si="1936"/>
        <v>0</v>
      </c>
      <c r="BJ446" s="356">
        <f t="shared" si="1936"/>
        <v>0</v>
      </c>
      <c r="BK446" s="356">
        <f t="shared" si="1936"/>
        <v>0</v>
      </c>
      <c r="BL446" s="356">
        <f t="shared" si="1936"/>
        <v>0</v>
      </c>
      <c r="BM446" s="356">
        <f t="shared" si="1936"/>
        <v>0</v>
      </c>
      <c r="BN446" s="354">
        <f t="shared" si="1936"/>
        <v>16400</v>
      </c>
      <c r="BO446" s="354">
        <f t="shared" si="1936"/>
        <v>173759</v>
      </c>
      <c r="BP446" s="354">
        <f t="shared" si="1936"/>
        <v>190159</v>
      </c>
      <c r="BQ446" s="354">
        <f t="shared" si="1936"/>
        <v>46200</v>
      </c>
      <c r="BR446" s="354">
        <f t="shared" si="1936"/>
        <v>1832577.47</v>
      </c>
      <c r="BS446" s="354">
        <f t="shared" si="1936"/>
        <v>1878777.47</v>
      </c>
      <c r="BT446" s="354">
        <f t="shared" si="1936"/>
        <v>0</v>
      </c>
      <c r="BU446" s="354">
        <f t="shared" si="1936"/>
        <v>190159</v>
      </c>
      <c r="BV446" s="354">
        <f t="shared" si="1936"/>
        <v>1878777.47</v>
      </c>
      <c r="BW446" s="354">
        <f t="shared" si="1936"/>
        <v>190159</v>
      </c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>
      <c r="A447" s="341"/>
      <c r="B447" s="352"/>
      <c r="C447" s="56" t="s">
        <v>507</v>
      </c>
      <c r="D447" s="357" t="s">
        <v>533</v>
      </c>
      <c r="E447" s="354">
        <f t="shared" ref="E447:BW447" si="1937">E220+E238+E239+E240+E241+E242+E323+E333+E346+E347</f>
        <v>183900</v>
      </c>
      <c r="F447" s="354">
        <f t="shared" si="1937"/>
        <v>0</v>
      </c>
      <c r="G447" s="354">
        <f t="shared" si="1937"/>
        <v>183900</v>
      </c>
      <c r="H447" s="354">
        <f t="shared" si="1937"/>
        <v>1550000</v>
      </c>
      <c r="I447" s="355">
        <f t="shared" si="1937"/>
        <v>1.9630586968228321</v>
      </c>
      <c r="J447" s="355">
        <f t="shared" si="1937"/>
        <v>0.64218093699515344</v>
      </c>
      <c r="K447" s="354">
        <f t="shared" si="1937"/>
        <v>73599.999999999971</v>
      </c>
      <c r="L447" s="354">
        <f t="shared" si="1937"/>
        <v>0</v>
      </c>
      <c r="M447" s="354">
        <f t="shared" si="1937"/>
        <v>0</v>
      </c>
      <c r="N447" s="354">
        <f t="shared" si="1937"/>
        <v>0</v>
      </c>
      <c r="O447" s="354">
        <f t="shared" si="1937"/>
        <v>31500</v>
      </c>
      <c r="P447" s="354">
        <f t="shared" si="1937"/>
        <v>0</v>
      </c>
      <c r="Q447" s="354">
        <f t="shared" si="1937"/>
        <v>0</v>
      </c>
      <c r="R447" s="356">
        <f t="shared" si="1937"/>
        <v>31500</v>
      </c>
      <c r="S447" s="356">
        <f t="shared" si="1937"/>
        <v>0</v>
      </c>
      <c r="T447" s="356">
        <f t="shared" si="1937"/>
        <v>0</v>
      </c>
      <c r="U447" s="354">
        <f t="shared" si="1937"/>
        <v>42099.999999999971</v>
      </c>
      <c r="V447" s="354">
        <f t="shared" si="1937"/>
        <v>0</v>
      </c>
      <c r="W447" s="354">
        <f t="shared" si="1937"/>
        <v>0</v>
      </c>
      <c r="X447" s="355">
        <f t="shared" si="1937"/>
        <v>2.0086793069630606</v>
      </c>
      <c r="Y447" s="355">
        <f t="shared" si="1937"/>
        <v>0</v>
      </c>
      <c r="Z447" s="355">
        <f t="shared" si="1937"/>
        <v>0</v>
      </c>
      <c r="AA447" s="354">
        <f t="shared" si="1937"/>
        <v>3800</v>
      </c>
      <c r="AB447" s="354">
        <f t="shared" si="1937"/>
        <v>0</v>
      </c>
      <c r="AC447" s="354">
        <f t="shared" si="1937"/>
        <v>0</v>
      </c>
      <c r="AD447" s="354">
        <f t="shared" si="1937"/>
        <v>3800</v>
      </c>
      <c r="AE447" s="354">
        <f t="shared" si="1937"/>
        <v>0</v>
      </c>
      <c r="AF447" s="354">
        <f t="shared" si="1937"/>
        <v>0</v>
      </c>
      <c r="AG447" s="354">
        <f t="shared" si="1937"/>
        <v>3400</v>
      </c>
      <c r="AH447" s="354">
        <f t="shared" si="1937"/>
        <v>0</v>
      </c>
      <c r="AI447" s="354">
        <f t="shared" si="1937"/>
        <v>0</v>
      </c>
      <c r="AJ447" s="354">
        <f t="shared" si="1937"/>
        <v>3600</v>
      </c>
      <c r="AK447" s="354">
        <f t="shared" si="1937"/>
        <v>0</v>
      </c>
      <c r="AL447" s="354">
        <f t="shared" si="1937"/>
        <v>0</v>
      </c>
      <c r="AM447" s="354">
        <f t="shared" si="1937"/>
        <v>7800</v>
      </c>
      <c r="AN447" s="354">
        <f t="shared" si="1937"/>
        <v>0</v>
      </c>
      <c r="AO447" s="354">
        <f t="shared" si="1937"/>
        <v>0</v>
      </c>
      <c r="AP447" s="354">
        <f t="shared" si="1937"/>
        <v>9100</v>
      </c>
      <c r="AQ447" s="354">
        <f t="shared" si="1937"/>
        <v>0</v>
      </c>
      <c r="AR447" s="354">
        <f t="shared" si="1937"/>
        <v>0</v>
      </c>
      <c r="AS447" s="354">
        <f t="shared" si="1937"/>
        <v>0</v>
      </c>
      <c r="AT447" s="354">
        <f t="shared" si="1937"/>
        <v>0</v>
      </c>
      <c r="AU447" s="354">
        <f t="shared" si="1937"/>
        <v>0</v>
      </c>
      <c r="AV447" s="354">
        <f t="shared" si="1937"/>
        <v>0</v>
      </c>
      <c r="AW447" s="354">
        <f t="shared" si="1937"/>
        <v>0</v>
      </c>
      <c r="AX447" s="354">
        <f t="shared" si="1937"/>
        <v>0</v>
      </c>
      <c r="AY447" s="354">
        <f t="shared" si="1937"/>
        <v>0</v>
      </c>
      <c r="AZ447" s="354">
        <f t="shared" si="1937"/>
        <v>0</v>
      </c>
      <c r="BA447" s="354">
        <f t="shared" si="1937"/>
        <v>0</v>
      </c>
      <c r="BB447" s="354">
        <f t="shared" si="1937"/>
        <v>0</v>
      </c>
      <c r="BC447" s="354">
        <f t="shared" si="1937"/>
        <v>0</v>
      </c>
      <c r="BD447" s="354">
        <f t="shared" si="1937"/>
        <v>0</v>
      </c>
      <c r="BE447" s="354">
        <f t="shared" si="1937"/>
        <v>0</v>
      </c>
      <c r="BF447" s="354">
        <f t="shared" si="1937"/>
        <v>0</v>
      </c>
      <c r="BG447" s="354">
        <f t="shared" si="1937"/>
        <v>0</v>
      </c>
      <c r="BH447" s="354">
        <f t="shared" si="1937"/>
        <v>0</v>
      </c>
      <c r="BI447" s="354">
        <f t="shared" si="1937"/>
        <v>0</v>
      </c>
      <c r="BJ447" s="354">
        <f t="shared" si="1937"/>
        <v>0</v>
      </c>
      <c r="BK447" s="354">
        <f t="shared" si="1937"/>
        <v>0</v>
      </c>
      <c r="BL447" s="354">
        <f t="shared" si="1937"/>
        <v>0</v>
      </c>
      <c r="BM447" s="354">
        <f t="shared" si="1937"/>
        <v>0</v>
      </c>
      <c r="BN447" s="354">
        <f t="shared" si="1937"/>
        <v>31500</v>
      </c>
      <c r="BO447" s="354">
        <f t="shared" si="1937"/>
        <v>0</v>
      </c>
      <c r="BP447" s="354">
        <f t="shared" si="1937"/>
        <v>31500</v>
      </c>
      <c r="BQ447" s="354">
        <f t="shared" si="1937"/>
        <v>42099.999999999971</v>
      </c>
      <c r="BR447" s="354">
        <f t="shared" si="1937"/>
        <v>0</v>
      </c>
      <c r="BS447" s="354">
        <f t="shared" si="1937"/>
        <v>42099.999999999971</v>
      </c>
      <c r="BT447" s="354">
        <f t="shared" si="1937"/>
        <v>0</v>
      </c>
      <c r="BU447" s="354">
        <f t="shared" si="1937"/>
        <v>31500</v>
      </c>
      <c r="BV447" s="354">
        <f t="shared" si="1937"/>
        <v>42099.999999999971</v>
      </c>
      <c r="BW447" s="354">
        <f t="shared" si="1937"/>
        <v>31500</v>
      </c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>
      <c r="A448" s="341"/>
      <c r="B448" s="352"/>
      <c r="C448" s="56" t="s">
        <v>119</v>
      </c>
      <c r="D448" s="353" t="s">
        <v>829</v>
      </c>
      <c r="E448" s="354">
        <f t="shared" ref="E448:BW448" si="1938">E6+E149</f>
        <v>10000</v>
      </c>
      <c r="F448" s="354">
        <f t="shared" si="1938"/>
        <v>0</v>
      </c>
      <c r="G448" s="354">
        <f t="shared" si="1938"/>
        <v>10000</v>
      </c>
      <c r="H448" s="354">
        <f t="shared" si="1938"/>
        <v>0</v>
      </c>
      <c r="I448" s="355">
        <f t="shared" si="1938"/>
        <v>0</v>
      </c>
      <c r="J448" s="355">
        <f t="shared" si="1938"/>
        <v>0</v>
      </c>
      <c r="K448" s="354">
        <f t="shared" si="1938"/>
        <v>0</v>
      </c>
      <c r="L448" s="354">
        <f t="shared" si="1938"/>
        <v>0</v>
      </c>
      <c r="M448" s="354">
        <f t="shared" si="1938"/>
        <v>0</v>
      </c>
      <c r="N448" s="354">
        <f t="shared" si="1938"/>
        <v>0</v>
      </c>
      <c r="O448" s="354">
        <f t="shared" si="1938"/>
        <v>0</v>
      </c>
      <c r="P448" s="354">
        <f t="shared" si="1938"/>
        <v>0</v>
      </c>
      <c r="Q448" s="354">
        <f t="shared" si="1938"/>
        <v>0</v>
      </c>
      <c r="R448" s="356">
        <f t="shared" si="1938"/>
        <v>0</v>
      </c>
      <c r="S448" s="356">
        <f t="shared" si="1938"/>
        <v>0</v>
      </c>
      <c r="T448" s="356">
        <f t="shared" si="1938"/>
        <v>0</v>
      </c>
      <c r="U448" s="354">
        <f t="shared" si="1938"/>
        <v>0</v>
      </c>
      <c r="V448" s="354">
        <f t="shared" si="1938"/>
        <v>0</v>
      </c>
      <c r="W448" s="354">
        <f t="shared" si="1938"/>
        <v>0</v>
      </c>
      <c r="X448" s="355">
        <f t="shared" si="1938"/>
        <v>0</v>
      </c>
      <c r="Y448" s="355">
        <f t="shared" si="1938"/>
        <v>0</v>
      </c>
      <c r="Z448" s="355">
        <f t="shared" si="1938"/>
        <v>0</v>
      </c>
      <c r="AA448" s="354">
        <f t="shared" si="1938"/>
        <v>0</v>
      </c>
      <c r="AB448" s="354">
        <f t="shared" si="1938"/>
        <v>0</v>
      </c>
      <c r="AC448" s="354">
        <f t="shared" si="1938"/>
        <v>0</v>
      </c>
      <c r="AD448" s="354">
        <f t="shared" si="1938"/>
        <v>0</v>
      </c>
      <c r="AE448" s="354">
        <f t="shared" si="1938"/>
        <v>0</v>
      </c>
      <c r="AF448" s="354">
        <f t="shared" si="1938"/>
        <v>0</v>
      </c>
      <c r="AG448" s="354">
        <f t="shared" si="1938"/>
        <v>0</v>
      </c>
      <c r="AH448" s="354">
        <f t="shared" si="1938"/>
        <v>0</v>
      </c>
      <c r="AI448" s="354">
        <f t="shared" si="1938"/>
        <v>0</v>
      </c>
      <c r="AJ448" s="354">
        <f t="shared" si="1938"/>
        <v>0</v>
      </c>
      <c r="AK448" s="354">
        <f t="shared" si="1938"/>
        <v>0</v>
      </c>
      <c r="AL448" s="354">
        <f t="shared" si="1938"/>
        <v>0</v>
      </c>
      <c r="AM448" s="354">
        <f t="shared" si="1938"/>
        <v>0</v>
      </c>
      <c r="AN448" s="354">
        <f t="shared" si="1938"/>
        <v>0</v>
      </c>
      <c r="AO448" s="354">
        <f t="shared" si="1938"/>
        <v>0</v>
      </c>
      <c r="AP448" s="354">
        <f t="shared" si="1938"/>
        <v>0</v>
      </c>
      <c r="AQ448" s="354">
        <f t="shared" si="1938"/>
        <v>0</v>
      </c>
      <c r="AR448" s="354">
        <f t="shared" si="1938"/>
        <v>0</v>
      </c>
      <c r="AS448" s="354">
        <f t="shared" si="1938"/>
        <v>0</v>
      </c>
      <c r="AT448" s="354">
        <f t="shared" si="1938"/>
        <v>0</v>
      </c>
      <c r="AU448" s="354">
        <f t="shared" si="1938"/>
        <v>0</v>
      </c>
      <c r="AV448" s="354">
        <f t="shared" si="1938"/>
        <v>0</v>
      </c>
      <c r="AW448" s="354">
        <f t="shared" si="1938"/>
        <v>0</v>
      </c>
      <c r="AX448" s="354">
        <f t="shared" si="1938"/>
        <v>0</v>
      </c>
      <c r="AY448" s="354">
        <f t="shared" si="1938"/>
        <v>0</v>
      </c>
      <c r="AZ448" s="354">
        <f t="shared" si="1938"/>
        <v>0</v>
      </c>
      <c r="BA448" s="354">
        <f t="shared" si="1938"/>
        <v>0</v>
      </c>
      <c r="BB448" s="354">
        <f t="shared" si="1938"/>
        <v>0</v>
      </c>
      <c r="BC448" s="354">
        <f t="shared" si="1938"/>
        <v>0</v>
      </c>
      <c r="BD448" s="354">
        <f t="shared" si="1938"/>
        <v>0</v>
      </c>
      <c r="BE448" s="354">
        <f t="shared" si="1938"/>
        <v>0</v>
      </c>
      <c r="BF448" s="354">
        <f t="shared" si="1938"/>
        <v>0</v>
      </c>
      <c r="BG448" s="354">
        <f t="shared" si="1938"/>
        <v>0</v>
      </c>
      <c r="BH448" s="354">
        <f t="shared" si="1938"/>
        <v>0</v>
      </c>
      <c r="BI448" s="354">
        <f t="shared" si="1938"/>
        <v>0</v>
      </c>
      <c r="BJ448" s="354">
        <f t="shared" si="1938"/>
        <v>0</v>
      </c>
      <c r="BK448" s="354">
        <f t="shared" si="1938"/>
        <v>0</v>
      </c>
      <c r="BL448" s="354">
        <f t="shared" si="1938"/>
        <v>0</v>
      </c>
      <c r="BM448" s="354">
        <f t="shared" si="1938"/>
        <v>0</v>
      </c>
      <c r="BN448" s="354">
        <f t="shared" si="1938"/>
        <v>0</v>
      </c>
      <c r="BO448" s="354">
        <f t="shared" si="1938"/>
        <v>0</v>
      </c>
      <c r="BP448" s="354">
        <f t="shared" si="1938"/>
        <v>0</v>
      </c>
      <c r="BQ448" s="354">
        <f t="shared" si="1938"/>
        <v>0</v>
      </c>
      <c r="BR448" s="354">
        <f t="shared" si="1938"/>
        <v>0</v>
      </c>
      <c r="BS448" s="354">
        <f t="shared" si="1938"/>
        <v>0</v>
      </c>
      <c r="BT448" s="354">
        <f t="shared" si="1938"/>
        <v>0</v>
      </c>
      <c r="BU448" s="354">
        <f t="shared" si="1938"/>
        <v>0</v>
      </c>
      <c r="BV448" s="354">
        <f t="shared" si="1938"/>
        <v>0</v>
      </c>
      <c r="BW448" s="354">
        <f t="shared" si="1938"/>
        <v>0</v>
      </c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>
      <c r="A449" s="358"/>
      <c r="B449" s="359"/>
      <c r="C449" s="56" t="s">
        <v>217</v>
      </c>
      <c r="D449" s="360" t="s">
        <v>480</v>
      </c>
      <c r="E449" s="354">
        <f t="shared" ref="E449:BW449" si="1939">E56+E201+E337+E356</f>
        <v>15000</v>
      </c>
      <c r="F449" s="354">
        <f t="shared" si="1939"/>
        <v>0</v>
      </c>
      <c r="G449" s="354">
        <f t="shared" si="1939"/>
        <v>15000</v>
      </c>
      <c r="H449" s="354">
        <f t="shared" si="1939"/>
        <v>0</v>
      </c>
      <c r="I449" s="355">
        <f t="shared" si="1939"/>
        <v>0</v>
      </c>
      <c r="J449" s="355">
        <f t="shared" si="1939"/>
        <v>0</v>
      </c>
      <c r="K449" s="354">
        <f t="shared" si="1939"/>
        <v>0</v>
      </c>
      <c r="L449" s="354">
        <f t="shared" si="1939"/>
        <v>14495.15</v>
      </c>
      <c r="M449" s="354">
        <f t="shared" si="1939"/>
        <v>0</v>
      </c>
      <c r="N449" s="354">
        <f t="shared" si="1939"/>
        <v>0</v>
      </c>
      <c r="O449" s="354">
        <f t="shared" si="1939"/>
        <v>0</v>
      </c>
      <c r="P449" s="354">
        <f t="shared" si="1939"/>
        <v>14495.15</v>
      </c>
      <c r="Q449" s="354">
        <f t="shared" si="1939"/>
        <v>0</v>
      </c>
      <c r="R449" s="356">
        <f t="shared" si="1939"/>
        <v>0</v>
      </c>
      <c r="S449" s="356">
        <f t="shared" si="1939"/>
        <v>14495.15</v>
      </c>
      <c r="T449" s="356">
        <f t="shared" si="1939"/>
        <v>0</v>
      </c>
      <c r="U449" s="354">
        <f t="shared" si="1939"/>
        <v>0</v>
      </c>
      <c r="V449" s="354">
        <f t="shared" si="1939"/>
        <v>0</v>
      </c>
      <c r="W449" s="354">
        <f t="shared" si="1939"/>
        <v>0</v>
      </c>
      <c r="X449" s="355">
        <f t="shared" si="1939"/>
        <v>0</v>
      </c>
      <c r="Y449" s="355">
        <f t="shared" si="1939"/>
        <v>1</v>
      </c>
      <c r="Z449" s="355">
        <f t="shared" si="1939"/>
        <v>0</v>
      </c>
      <c r="AA449" s="354">
        <f t="shared" si="1939"/>
        <v>0</v>
      </c>
      <c r="AB449" s="354">
        <f t="shared" si="1939"/>
        <v>0</v>
      </c>
      <c r="AC449" s="354">
        <f t="shared" si="1939"/>
        <v>0</v>
      </c>
      <c r="AD449" s="354">
        <f t="shared" si="1939"/>
        <v>0</v>
      </c>
      <c r="AE449" s="354">
        <f t="shared" si="1939"/>
        <v>0</v>
      </c>
      <c r="AF449" s="354">
        <f t="shared" si="1939"/>
        <v>0</v>
      </c>
      <c r="AG449" s="354">
        <f t="shared" si="1939"/>
        <v>0</v>
      </c>
      <c r="AH449" s="354">
        <f t="shared" si="1939"/>
        <v>0</v>
      </c>
      <c r="AI449" s="354">
        <f t="shared" si="1939"/>
        <v>0</v>
      </c>
      <c r="AJ449" s="354">
        <f t="shared" si="1939"/>
        <v>0</v>
      </c>
      <c r="AK449" s="354">
        <f t="shared" si="1939"/>
        <v>0</v>
      </c>
      <c r="AL449" s="354">
        <f t="shared" si="1939"/>
        <v>0</v>
      </c>
      <c r="AM449" s="354">
        <f t="shared" si="1939"/>
        <v>0</v>
      </c>
      <c r="AN449" s="354">
        <f t="shared" si="1939"/>
        <v>3114.1</v>
      </c>
      <c r="AO449" s="354">
        <f t="shared" si="1939"/>
        <v>0</v>
      </c>
      <c r="AP449" s="354">
        <f t="shared" si="1939"/>
        <v>0</v>
      </c>
      <c r="AQ449" s="354">
        <f t="shared" si="1939"/>
        <v>11381.05</v>
      </c>
      <c r="AR449" s="354">
        <f t="shared" si="1939"/>
        <v>0</v>
      </c>
      <c r="AS449" s="354">
        <f t="shared" si="1939"/>
        <v>0</v>
      </c>
      <c r="AT449" s="354">
        <f t="shared" si="1939"/>
        <v>0</v>
      </c>
      <c r="AU449" s="354">
        <f t="shared" si="1939"/>
        <v>0</v>
      </c>
      <c r="AV449" s="354">
        <f t="shared" si="1939"/>
        <v>0</v>
      </c>
      <c r="AW449" s="354">
        <f t="shared" si="1939"/>
        <v>0</v>
      </c>
      <c r="AX449" s="354">
        <f t="shared" si="1939"/>
        <v>0</v>
      </c>
      <c r="AY449" s="354">
        <f t="shared" si="1939"/>
        <v>0</v>
      </c>
      <c r="AZ449" s="354">
        <f t="shared" si="1939"/>
        <v>0</v>
      </c>
      <c r="BA449" s="354">
        <f t="shared" si="1939"/>
        <v>0</v>
      </c>
      <c r="BB449" s="354">
        <f t="shared" si="1939"/>
        <v>0</v>
      </c>
      <c r="BC449" s="354">
        <f t="shared" si="1939"/>
        <v>0</v>
      </c>
      <c r="BD449" s="354">
        <f t="shared" si="1939"/>
        <v>0</v>
      </c>
      <c r="BE449" s="354">
        <f t="shared" si="1939"/>
        <v>0</v>
      </c>
      <c r="BF449" s="354">
        <f t="shared" si="1939"/>
        <v>0</v>
      </c>
      <c r="BG449" s="354">
        <f t="shared" si="1939"/>
        <v>0</v>
      </c>
      <c r="BH449" s="354">
        <f t="shared" si="1939"/>
        <v>0</v>
      </c>
      <c r="BI449" s="354">
        <f t="shared" si="1939"/>
        <v>0</v>
      </c>
      <c r="BJ449" s="354">
        <f t="shared" si="1939"/>
        <v>0</v>
      </c>
      <c r="BK449" s="354">
        <f t="shared" si="1939"/>
        <v>0</v>
      </c>
      <c r="BL449" s="354">
        <f t="shared" si="1939"/>
        <v>0</v>
      </c>
      <c r="BM449" s="354">
        <f t="shared" si="1939"/>
        <v>0</v>
      </c>
      <c r="BN449" s="354">
        <f t="shared" si="1939"/>
        <v>0</v>
      </c>
      <c r="BO449" s="354">
        <f t="shared" si="1939"/>
        <v>0</v>
      </c>
      <c r="BP449" s="354">
        <f t="shared" si="1939"/>
        <v>0</v>
      </c>
      <c r="BQ449" s="354">
        <f t="shared" si="1939"/>
        <v>0</v>
      </c>
      <c r="BR449" s="354">
        <f t="shared" si="1939"/>
        <v>0</v>
      </c>
      <c r="BS449" s="354">
        <f t="shared" si="1939"/>
        <v>0</v>
      </c>
      <c r="BT449" s="354">
        <f t="shared" si="1939"/>
        <v>0</v>
      </c>
      <c r="BU449" s="354">
        <f t="shared" si="1939"/>
        <v>0</v>
      </c>
      <c r="BV449" s="354">
        <f t="shared" si="1939"/>
        <v>0</v>
      </c>
      <c r="BW449" s="354">
        <f t="shared" si="1939"/>
        <v>0</v>
      </c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>
      <c r="A450" s="358"/>
      <c r="B450" s="359"/>
      <c r="C450" s="56" t="s">
        <v>121</v>
      </c>
      <c r="D450" s="353" t="s">
        <v>830</v>
      </c>
      <c r="E450" s="354">
        <f t="shared" ref="E450:BW450" si="1940">E7+E57+E110+E202+E203+E298+E304+E310+E326+E338+E357+E358</f>
        <v>40500</v>
      </c>
      <c r="F450" s="354">
        <f t="shared" si="1940"/>
        <v>0</v>
      </c>
      <c r="G450" s="354">
        <f t="shared" si="1940"/>
        <v>40500</v>
      </c>
      <c r="H450" s="354">
        <f t="shared" si="1940"/>
        <v>0</v>
      </c>
      <c r="I450" s="355">
        <f t="shared" si="1940"/>
        <v>0.4</v>
      </c>
      <c r="J450" s="355">
        <f t="shared" si="1940"/>
        <v>8.9800000000000005E-2</v>
      </c>
      <c r="K450" s="354">
        <f t="shared" si="1940"/>
        <v>2000</v>
      </c>
      <c r="L450" s="354">
        <f t="shared" si="1940"/>
        <v>0</v>
      </c>
      <c r="M450" s="354">
        <f t="shared" si="1940"/>
        <v>0</v>
      </c>
      <c r="N450" s="354">
        <f t="shared" si="1940"/>
        <v>0</v>
      </c>
      <c r="O450" s="354">
        <f t="shared" si="1940"/>
        <v>449</v>
      </c>
      <c r="P450" s="354">
        <f t="shared" si="1940"/>
        <v>0</v>
      </c>
      <c r="Q450" s="354">
        <f t="shared" si="1940"/>
        <v>0</v>
      </c>
      <c r="R450" s="356">
        <f t="shared" si="1940"/>
        <v>449</v>
      </c>
      <c r="S450" s="356">
        <f t="shared" si="1940"/>
        <v>0</v>
      </c>
      <c r="T450" s="356">
        <f t="shared" si="1940"/>
        <v>0</v>
      </c>
      <c r="U450" s="354">
        <f t="shared" si="1940"/>
        <v>1551</v>
      </c>
      <c r="V450" s="354">
        <f t="shared" si="1940"/>
        <v>0</v>
      </c>
      <c r="W450" s="354">
        <f t="shared" si="1940"/>
        <v>0</v>
      </c>
      <c r="X450" s="355">
        <f t="shared" si="1940"/>
        <v>0.22450000000000001</v>
      </c>
      <c r="Y450" s="355">
        <f t="shared" si="1940"/>
        <v>0</v>
      </c>
      <c r="Z450" s="355">
        <f t="shared" si="1940"/>
        <v>0</v>
      </c>
      <c r="AA450" s="354">
        <f t="shared" si="1940"/>
        <v>0</v>
      </c>
      <c r="AB450" s="354">
        <f t="shared" si="1940"/>
        <v>0</v>
      </c>
      <c r="AC450" s="354">
        <f t="shared" si="1940"/>
        <v>0</v>
      </c>
      <c r="AD450" s="354">
        <f t="shared" si="1940"/>
        <v>0</v>
      </c>
      <c r="AE450" s="354">
        <f t="shared" si="1940"/>
        <v>0</v>
      </c>
      <c r="AF450" s="354">
        <f t="shared" si="1940"/>
        <v>0</v>
      </c>
      <c r="AG450" s="354">
        <f t="shared" si="1940"/>
        <v>0</v>
      </c>
      <c r="AH450" s="354">
        <f t="shared" si="1940"/>
        <v>0</v>
      </c>
      <c r="AI450" s="354">
        <f t="shared" si="1940"/>
        <v>0</v>
      </c>
      <c r="AJ450" s="354">
        <f t="shared" si="1940"/>
        <v>0</v>
      </c>
      <c r="AK450" s="354">
        <f t="shared" si="1940"/>
        <v>0</v>
      </c>
      <c r="AL450" s="354">
        <f t="shared" si="1940"/>
        <v>0</v>
      </c>
      <c r="AM450" s="354">
        <f t="shared" si="1940"/>
        <v>449</v>
      </c>
      <c r="AN450" s="354">
        <f t="shared" si="1940"/>
        <v>0</v>
      </c>
      <c r="AO450" s="354">
        <f t="shared" si="1940"/>
        <v>0</v>
      </c>
      <c r="AP450" s="354">
        <f t="shared" si="1940"/>
        <v>0</v>
      </c>
      <c r="AQ450" s="354">
        <f t="shared" si="1940"/>
        <v>0</v>
      </c>
      <c r="AR450" s="354">
        <f t="shared" si="1940"/>
        <v>0</v>
      </c>
      <c r="AS450" s="354">
        <f t="shared" si="1940"/>
        <v>0</v>
      </c>
      <c r="AT450" s="354">
        <f t="shared" si="1940"/>
        <v>0</v>
      </c>
      <c r="AU450" s="354">
        <f t="shared" si="1940"/>
        <v>0</v>
      </c>
      <c r="AV450" s="354">
        <f t="shared" si="1940"/>
        <v>0</v>
      </c>
      <c r="AW450" s="354">
        <f t="shared" si="1940"/>
        <v>0</v>
      </c>
      <c r="AX450" s="354">
        <f t="shared" si="1940"/>
        <v>0</v>
      </c>
      <c r="AY450" s="354">
        <f t="shared" si="1940"/>
        <v>0</v>
      </c>
      <c r="AZ450" s="354">
        <f t="shared" si="1940"/>
        <v>0</v>
      </c>
      <c r="BA450" s="354">
        <f t="shared" si="1940"/>
        <v>0</v>
      </c>
      <c r="BB450" s="354">
        <f t="shared" si="1940"/>
        <v>0</v>
      </c>
      <c r="BC450" s="354">
        <f t="shared" si="1940"/>
        <v>0</v>
      </c>
      <c r="BD450" s="354">
        <f t="shared" si="1940"/>
        <v>0</v>
      </c>
      <c r="BE450" s="354">
        <f t="shared" si="1940"/>
        <v>0</v>
      </c>
      <c r="BF450" s="354">
        <f t="shared" si="1940"/>
        <v>0</v>
      </c>
      <c r="BG450" s="354">
        <f t="shared" si="1940"/>
        <v>0</v>
      </c>
      <c r="BH450" s="354">
        <f t="shared" si="1940"/>
        <v>0</v>
      </c>
      <c r="BI450" s="354">
        <f t="shared" si="1940"/>
        <v>0</v>
      </c>
      <c r="BJ450" s="354">
        <f t="shared" si="1940"/>
        <v>0</v>
      </c>
      <c r="BK450" s="354">
        <f t="shared" si="1940"/>
        <v>0</v>
      </c>
      <c r="BL450" s="354">
        <f t="shared" si="1940"/>
        <v>0</v>
      </c>
      <c r="BM450" s="354">
        <f t="shared" si="1940"/>
        <v>0</v>
      </c>
      <c r="BN450" s="354">
        <f t="shared" si="1940"/>
        <v>449</v>
      </c>
      <c r="BO450" s="354">
        <f t="shared" si="1940"/>
        <v>0</v>
      </c>
      <c r="BP450" s="354">
        <f t="shared" si="1940"/>
        <v>449</v>
      </c>
      <c r="BQ450" s="354">
        <f t="shared" si="1940"/>
        <v>1551</v>
      </c>
      <c r="BR450" s="354">
        <f t="shared" si="1940"/>
        <v>0</v>
      </c>
      <c r="BS450" s="354">
        <f t="shared" si="1940"/>
        <v>1551</v>
      </c>
      <c r="BT450" s="354">
        <f t="shared" si="1940"/>
        <v>0</v>
      </c>
      <c r="BU450" s="354">
        <f t="shared" si="1940"/>
        <v>449</v>
      </c>
      <c r="BV450" s="354">
        <f t="shared" si="1940"/>
        <v>1551</v>
      </c>
      <c r="BW450" s="354">
        <f t="shared" si="1940"/>
        <v>449</v>
      </c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>
      <c r="A451" s="358"/>
      <c r="B451" s="359"/>
      <c r="C451" s="56" t="s">
        <v>389</v>
      </c>
      <c r="D451" s="361" t="s">
        <v>390</v>
      </c>
      <c r="E451" s="354">
        <f t="shared" ref="E451:BW451" si="1941">E145+E204+E299+E305+E311+E327+E359</f>
        <v>66000</v>
      </c>
      <c r="F451" s="354">
        <f t="shared" si="1941"/>
        <v>0</v>
      </c>
      <c r="G451" s="354">
        <f t="shared" si="1941"/>
        <v>66000</v>
      </c>
      <c r="H451" s="354">
        <f t="shared" si="1941"/>
        <v>40000</v>
      </c>
      <c r="I451" s="355">
        <f t="shared" si="1941"/>
        <v>0</v>
      </c>
      <c r="J451" s="355">
        <f t="shared" si="1941"/>
        <v>0</v>
      </c>
      <c r="K451" s="356">
        <f t="shared" si="1941"/>
        <v>0</v>
      </c>
      <c r="L451" s="356">
        <f t="shared" si="1941"/>
        <v>0</v>
      </c>
      <c r="M451" s="356">
        <f t="shared" si="1941"/>
        <v>0</v>
      </c>
      <c r="N451" s="356">
        <f t="shared" si="1941"/>
        <v>0</v>
      </c>
      <c r="O451" s="354">
        <f t="shared" si="1941"/>
        <v>0</v>
      </c>
      <c r="P451" s="354">
        <f t="shared" si="1941"/>
        <v>0</v>
      </c>
      <c r="Q451" s="354">
        <f t="shared" si="1941"/>
        <v>0</v>
      </c>
      <c r="R451" s="356">
        <f t="shared" si="1941"/>
        <v>0</v>
      </c>
      <c r="S451" s="356">
        <f t="shared" si="1941"/>
        <v>0</v>
      </c>
      <c r="T451" s="356">
        <f t="shared" si="1941"/>
        <v>0</v>
      </c>
      <c r="U451" s="354">
        <f t="shared" si="1941"/>
        <v>0</v>
      </c>
      <c r="V451" s="354">
        <f t="shared" si="1941"/>
        <v>0</v>
      </c>
      <c r="W451" s="354">
        <f t="shared" si="1941"/>
        <v>0</v>
      </c>
      <c r="X451" s="355">
        <f t="shared" si="1941"/>
        <v>0</v>
      </c>
      <c r="Y451" s="355">
        <f t="shared" si="1941"/>
        <v>0</v>
      </c>
      <c r="Z451" s="355">
        <f t="shared" si="1941"/>
        <v>0</v>
      </c>
      <c r="AA451" s="356">
        <f t="shared" si="1941"/>
        <v>0</v>
      </c>
      <c r="AB451" s="356">
        <f t="shared" si="1941"/>
        <v>0</v>
      </c>
      <c r="AC451" s="356">
        <f t="shared" si="1941"/>
        <v>0</v>
      </c>
      <c r="AD451" s="356">
        <f t="shared" si="1941"/>
        <v>0</v>
      </c>
      <c r="AE451" s="356">
        <f t="shared" si="1941"/>
        <v>0</v>
      </c>
      <c r="AF451" s="356">
        <f t="shared" si="1941"/>
        <v>0</v>
      </c>
      <c r="AG451" s="356">
        <f t="shared" si="1941"/>
        <v>0</v>
      </c>
      <c r="AH451" s="356">
        <f t="shared" si="1941"/>
        <v>0</v>
      </c>
      <c r="AI451" s="356">
        <f t="shared" si="1941"/>
        <v>0</v>
      </c>
      <c r="AJ451" s="356">
        <f t="shared" si="1941"/>
        <v>0</v>
      </c>
      <c r="AK451" s="356">
        <f t="shared" si="1941"/>
        <v>0</v>
      </c>
      <c r="AL451" s="356">
        <f t="shared" si="1941"/>
        <v>0</v>
      </c>
      <c r="AM451" s="356">
        <f t="shared" si="1941"/>
        <v>0</v>
      </c>
      <c r="AN451" s="356">
        <f t="shared" si="1941"/>
        <v>0</v>
      </c>
      <c r="AO451" s="356">
        <f t="shared" si="1941"/>
        <v>0</v>
      </c>
      <c r="AP451" s="356">
        <f t="shared" si="1941"/>
        <v>0</v>
      </c>
      <c r="AQ451" s="356">
        <f t="shared" si="1941"/>
        <v>0</v>
      </c>
      <c r="AR451" s="356">
        <f t="shared" si="1941"/>
        <v>0</v>
      </c>
      <c r="AS451" s="356">
        <f t="shared" si="1941"/>
        <v>0</v>
      </c>
      <c r="AT451" s="356">
        <f t="shared" si="1941"/>
        <v>0</v>
      </c>
      <c r="AU451" s="356">
        <f t="shared" si="1941"/>
        <v>0</v>
      </c>
      <c r="AV451" s="356">
        <f t="shared" si="1941"/>
        <v>0</v>
      </c>
      <c r="AW451" s="356">
        <f t="shared" si="1941"/>
        <v>0</v>
      </c>
      <c r="AX451" s="356">
        <f t="shared" si="1941"/>
        <v>0</v>
      </c>
      <c r="AY451" s="356">
        <f t="shared" si="1941"/>
        <v>0</v>
      </c>
      <c r="AZ451" s="356">
        <f t="shared" si="1941"/>
        <v>0</v>
      </c>
      <c r="BA451" s="356">
        <f t="shared" si="1941"/>
        <v>0</v>
      </c>
      <c r="BB451" s="356">
        <f t="shared" si="1941"/>
        <v>0</v>
      </c>
      <c r="BC451" s="356">
        <f t="shared" si="1941"/>
        <v>0</v>
      </c>
      <c r="BD451" s="356">
        <f t="shared" si="1941"/>
        <v>0</v>
      </c>
      <c r="BE451" s="356">
        <f t="shared" si="1941"/>
        <v>0</v>
      </c>
      <c r="BF451" s="356">
        <f t="shared" si="1941"/>
        <v>0</v>
      </c>
      <c r="BG451" s="356">
        <f t="shared" si="1941"/>
        <v>0</v>
      </c>
      <c r="BH451" s="356">
        <f t="shared" si="1941"/>
        <v>0</v>
      </c>
      <c r="BI451" s="356">
        <f t="shared" si="1941"/>
        <v>0</v>
      </c>
      <c r="BJ451" s="356">
        <f t="shared" si="1941"/>
        <v>0</v>
      </c>
      <c r="BK451" s="356">
        <f t="shared" si="1941"/>
        <v>0</v>
      </c>
      <c r="BL451" s="356">
        <f t="shared" si="1941"/>
        <v>0</v>
      </c>
      <c r="BM451" s="356">
        <f t="shared" si="1941"/>
        <v>0</v>
      </c>
      <c r="BN451" s="354">
        <f t="shared" si="1941"/>
        <v>0</v>
      </c>
      <c r="BO451" s="354">
        <f t="shared" si="1941"/>
        <v>0</v>
      </c>
      <c r="BP451" s="354">
        <f t="shared" si="1941"/>
        <v>0</v>
      </c>
      <c r="BQ451" s="354">
        <f t="shared" si="1941"/>
        <v>0</v>
      </c>
      <c r="BR451" s="354">
        <f t="shared" si="1941"/>
        <v>0</v>
      </c>
      <c r="BS451" s="354">
        <f t="shared" si="1941"/>
        <v>0</v>
      </c>
      <c r="BT451" s="354">
        <f t="shared" si="1941"/>
        <v>0</v>
      </c>
      <c r="BU451" s="354">
        <f t="shared" si="1941"/>
        <v>0</v>
      </c>
      <c r="BV451" s="354">
        <f t="shared" si="1941"/>
        <v>0</v>
      </c>
      <c r="BW451" s="354">
        <f t="shared" si="1941"/>
        <v>0</v>
      </c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 customHeight="1">
      <c r="A452" s="358"/>
      <c r="B452" s="359"/>
      <c r="C452" s="56" t="s">
        <v>687</v>
      </c>
      <c r="D452" s="362" t="s">
        <v>831</v>
      </c>
      <c r="E452" s="354">
        <f t="shared" ref="E452:BW452" si="1942">E360</f>
        <v>10000</v>
      </c>
      <c r="F452" s="354">
        <f t="shared" si="1942"/>
        <v>0</v>
      </c>
      <c r="G452" s="354">
        <f t="shared" si="1942"/>
        <v>10000</v>
      </c>
      <c r="H452" s="354">
        <f t="shared" si="1942"/>
        <v>0</v>
      </c>
      <c r="I452" s="355">
        <f t="shared" si="1942"/>
        <v>0</v>
      </c>
      <c r="J452" s="355">
        <f t="shared" si="1942"/>
        <v>0</v>
      </c>
      <c r="K452" s="356">
        <f t="shared" si="1942"/>
        <v>0</v>
      </c>
      <c r="L452" s="356">
        <f t="shared" si="1942"/>
        <v>0</v>
      </c>
      <c r="M452" s="356">
        <f t="shared" si="1942"/>
        <v>0</v>
      </c>
      <c r="N452" s="356">
        <f t="shared" si="1942"/>
        <v>0</v>
      </c>
      <c r="O452" s="354">
        <f t="shared" si="1942"/>
        <v>0</v>
      </c>
      <c r="P452" s="354">
        <f t="shared" si="1942"/>
        <v>0</v>
      </c>
      <c r="Q452" s="354">
        <f t="shared" si="1942"/>
        <v>0</v>
      </c>
      <c r="R452" s="356">
        <f t="shared" si="1942"/>
        <v>0</v>
      </c>
      <c r="S452" s="356">
        <f t="shared" si="1942"/>
        <v>0</v>
      </c>
      <c r="T452" s="356">
        <f t="shared" si="1942"/>
        <v>0</v>
      </c>
      <c r="U452" s="354">
        <f t="shared" si="1942"/>
        <v>0</v>
      </c>
      <c r="V452" s="354">
        <f t="shared" si="1942"/>
        <v>0</v>
      </c>
      <c r="W452" s="354">
        <f t="shared" si="1942"/>
        <v>0</v>
      </c>
      <c r="X452" s="355">
        <f t="shared" si="1942"/>
        <v>0</v>
      </c>
      <c r="Y452" s="355">
        <f t="shared" si="1942"/>
        <v>0</v>
      </c>
      <c r="Z452" s="355">
        <f t="shared" si="1942"/>
        <v>0</v>
      </c>
      <c r="AA452" s="356">
        <f t="shared" si="1942"/>
        <v>0</v>
      </c>
      <c r="AB452" s="356">
        <f t="shared" si="1942"/>
        <v>0</v>
      </c>
      <c r="AC452" s="356">
        <f t="shared" si="1942"/>
        <v>0</v>
      </c>
      <c r="AD452" s="356">
        <f t="shared" si="1942"/>
        <v>0</v>
      </c>
      <c r="AE452" s="356">
        <f t="shared" si="1942"/>
        <v>0</v>
      </c>
      <c r="AF452" s="356">
        <f t="shared" si="1942"/>
        <v>0</v>
      </c>
      <c r="AG452" s="356">
        <f t="shared" si="1942"/>
        <v>0</v>
      </c>
      <c r="AH452" s="356">
        <f t="shared" si="1942"/>
        <v>0</v>
      </c>
      <c r="AI452" s="356">
        <f t="shared" si="1942"/>
        <v>0</v>
      </c>
      <c r="AJ452" s="356">
        <f t="shared" si="1942"/>
        <v>0</v>
      </c>
      <c r="AK452" s="356">
        <f t="shared" si="1942"/>
        <v>0</v>
      </c>
      <c r="AL452" s="356">
        <f t="shared" si="1942"/>
        <v>0</v>
      </c>
      <c r="AM452" s="356">
        <f t="shared" si="1942"/>
        <v>0</v>
      </c>
      <c r="AN452" s="356">
        <f t="shared" si="1942"/>
        <v>0</v>
      </c>
      <c r="AO452" s="356">
        <f t="shared" si="1942"/>
        <v>0</v>
      </c>
      <c r="AP452" s="356">
        <f t="shared" si="1942"/>
        <v>0</v>
      </c>
      <c r="AQ452" s="356">
        <f t="shared" si="1942"/>
        <v>0</v>
      </c>
      <c r="AR452" s="356">
        <f t="shared" si="1942"/>
        <v>0</v>
      </c>
      <c r="AS452" s="356">
        <f t="shared" si="1942"/>
        <v>0</v>
      </c>
      <c r="AT452" s="356">
        <f t="shared" si="1942"/>
        <v>0</v>
      </c>
      <c r="AU452" s="356">
        <f t="shared" si="1942"/>
        <v>0</v>
      </c>
      <c r="AV452" s="356">
        <f t="shared" si="1942"/>
        <v>0</v>
      </c>
      <c r="AW452" s="356">
        <f t="shared" si="1942"/>
        <v>0</v>
      </c>
      <c r="AX452" s="356">
        <f t="shared" si="1942"/>
        <v>0</v>
      </c>
      <c r="AY452" s="356">
        <f t="shared" si="1942"/>
        <v>0</v>
      </c>
      <c r="AZ452" s="356">
        <f t="shared" si="1942"/>
        <v>0</v>
      </c>
      <c r="BA452" s="356">
        <f t="shared" si="1942"/>
        <v>0</v>
      </c>
      <c r="BB452" s="356">
        <f t="shared" si="1942"/>
        <v>0</v>
      </c>
      <c r="BC452" s="356">
        <f t="shared" si="1942"/>
        <v>0</v>
      </c>
      <c r="BD452" s="356">
        <f t="shared" si="1942"/>
        <v>0</v>
      </c>
      <c r="BE452" s="356">
        <f t="shared" si="1942"/>
        <v>0</v>
      </c>
      <c r="BF452" s="356">
        <f t="shared" si="1942"/>
        <v>0</v>
      </c>
      <c r="BG452" s="356">
        <f t="shared" si="1942"/>
        <v>0</v>
      </c>
      <c r="BH452" s="356">
        <f t="shared" si="1942"/>
        <v>0</v>
      </c>
      <c r="BI452" s="356">
        <f t="shared" si="1942"/>
        <v>0</v>
      </c>
      <c r="BJ452" s="356">
        <f t="shared" si="1942"/>
        <v>0</v>
      </c>
      <c r="BK452" s="356">
        <f t="shared" si="1942"/>
        <v>0</v>
      </c>
      <c r="BL452" s="356">
        <f t="shared" si="1942"/>
        <v>0</v>
      </c>
      <c r="BM452" s="356">
        <f t="shared" si="1942"/>
        <v>0</v>
      </c>
      <c r="BN452" s="354">
        <f t="shared" si="1942"/>
        <v>0</v>
      </c>
      <c r="BO452" s="354">
        <f t="shared" si="1942"/>
        <v>0</v>
      </c>
      <c r="BP452" s="354">
        <f t="shared" si="1942"/>
        <v>0</v>
      </c>
      <c r="BQ452" s="354">
        <f t="shared" si="1942"/>
        <v>0</v>
      </c>
      <c r="BR452" s="354">
        <f t="shared" si="1942"/>
        <v>0</v>
      </c>
      <c r="BS452" s="354">
        <f t="shared" si="1942"/>
        <v>0</v>
      </c>
      <c r="BT452" s="354">
        <f t="shared" si="1942"/>
        <v>0</v>
      </c>
      <c r="BU452" s="354">
        <f t="shared" si="1942"/>
        <v>0</v>
      </c>
      <c r="BV452" s="354">
        <f t="shared" si="1942"/>
        <v>0</v>
      </c>
      <c r="BW452" s="354">
        <f t="shared" si="1942"/>
        <v>0</v>
      </c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>
      <c r="A453" s="358"/>
      <c r="B453" s="359"/>
      <c r="C453" s="56" t="s">
        <v>126</v>
      </c>
      <c r="D453" s="353" t="s">
        <v>832</v>
      </c>
      <c r="E453" s="354">
        <f t="shared" ref="E453:BW453" si="1943">E10+E188+E270+E368</f>
        <v>0</v>
      </c>
      <c r="F453" s="354">
        <f t="shared" si="1943"/>
        <v>0</v>
      </c>
      <c r="G453" s="354">
        <f t="shared" si="1943"/>
        <v>0</v>
      </c>
      <c r="H453" s="354">
        <f t="shared" si="1943"/>
        <v>0</v>
      </c>
      <c r="I453" s="355">
        <f t="shared" si="1943"/>
        <v>0</v>
      </c>
      <c r="J453" s="355">
        <f t="shared" si="1943"/>
        <v>0</v>
      </c>
      <c r="K453" s="354">
        <f t="shared" si="1943"/>
        <v>10000</v>
      </c>
      <c r="L453" s="354">
        <f t="shared" si="1943"/>
        <v>0</v>
      </c>
      <c r="M453" s="354">
        <f t="shared" si="1943"/>
        <v>0</v>
      </c>
      <c r="N453" s="354">
        <f t="shared" si="1943"/>
        <v>2000</v>
      </c>
      <c r="O453" s="354">
        <f t="shared" si="1943"/>
        <v>5068.59</v>
      </c>
      <c r="P453" s="354">
        <f t="shared" si="1943"/>
        <v>0</v>
      </c>
      <c r="Q453" s="354">
        <f t="shared" si="1943"/>
        <v>1132.71</v>
      </c>
      <c r="R453" s="356">
        <f t="shared" si="1943"/>
        <v>5068.59</v>
      </c>
      <c r="S453" s="356">
        <f t="shared" si="1943"/>
        <v>0</v>
      </c>
      <c r="T453" s="356">
        <f t="shared" si="1943"/>
        <v>1132.71</v>
      </c>
      <c r="U453" s="354">
        <f t="shared" si="1943"/>
        <v>4931.41</v>
      </c>
      <c r="V453" s="354">
        <f t="shared" si="1943"/>
        <v>0</v>
      </c>
      <c r="W453" s="354">
        <f t="shared" si="1943"/>
        <v>867.29</v>
      </c>
      <c r="X453" s="355">
        <f t="shared" si="1943"/>
        <v>1.3880983333333334</v>
      </c>
      <c r="Y453" s="355">
        <f t="shared" si="1943"/>
        <v>0</v>
      </c>
      <c r="Z453" s="355">
        <f t="shared" si="1943"/>
        <v>0.56635500000000005</v>
      </c>
      <c r="AA453" s="354">
        <f t="shared" si="1943"/>
        <v>0</v>
      </c>
      <c r="AB453" s="354">
        <f t="shared" si="1943"/>
        <v>0</v>
      </c>
      <c r="AC453" s="354">
        <f t="shared" si="1943"/>
        <v>0</v>
      </c>
      <c r="AD453" s="354">
        <f t="shared" si="1943"/>
        <v>940</v>
      </c>
      <c r="AE453" s="354">
        <f t="shared" si="1943"/>
        <v>0</v>
      </c>
      <c r="AF453" s="354">
        <f t="shared" si="1943"/>
        <v>0</v>
      </c>
      <c r="AG453" s="354">
        <f t="shared" si="1943"/>
        <v>573.45000000000005</v>
      </c>
      <c r="AH453" s="354">
        <f t="shared" si="1943"/>
        <v>0</v>
      </c>
      <c r="AI453" s="354">
        <f t="shared" si="1943"/>
        <v>396.52</v>
      </c>
      <c r="AJ453" s="354">
        <f t="shared" si="1943"/>
        <v>1047.5</v>
      </c>
      <c r="AK453" s="354">
        <f t="shared" si="1943"/>
        <v>0</v>
      </c>
      <c r="AL453" s="354">
        <f t="shared" si="1943"/>
        <v>0</v>
      </c>
      <c r="AM453" s="354">
        <f t="shared" si="1943"/>
        <v>1486.2</v>
      </c>
      <c r="AN453" s="354">
        <f t="shared" si="1943"/>
        <v>0</v>
      </c>
      <c r="AO453" s="354">
        <f t="shared" si="1943"/>
        <v>736.19</v>
      </c>
      <c r="AP453" s="354">
        <f t="shared" si="1943"/>
        <v>1021.44</v>
      </c>
      <c r="AQ453" s="354">
        <f t="shared" si="1943"/>
        <v>0</v>
      </c>
      <c r="AR453" s="354">
        <f t="shared" si="1943"/>
        <v>0</v>
      </c>
      <c r="AS453" s="354">
        <f t="shared" si="1943"/>
        <v>0</v>
      </c>
      <c r="AT453" s="354">
        <f t="shared" si="1943"/>
        <v>0</v>
      </c>
      <c r="AU453" s="354">
        <f t="shared" si="1943"/>
        <v>0</v>
      </c>
      <c r="AV453" s="354">
        <f t="shared" si="1943"/>
        <v>0</v>
      </c>
      <c r="AW453" s="354">
        <f t="shared" si="1943"/>
        <v>0</v>
      </c>
      <c r="AX453" s="354">
        <f t="shared" si="1943"/>
        <v>0</v>
      </c>
      <c r="AY453" s="354">
        <f t="shared" si="1943"/>
        <v>0</v>
      </c>
      <c r="AZ453" s="354">
        <f t="shared" si="1943"/>
        <v>0</v>
      </c>
      <c r="BA453" s="354">
        <f t="shared" si="1943"/>
        <v>0</v>
      </c>
      <c r="BB453" s="354">
        <f t="shared" si="1943"/>
        <v>0</v>
      </c>
      <c r="BC453" s="354">
        <f t="shared" si="1943"/>
        <v>0</v>
      </c>
      <c r="BD453" s="354">
        <f t="shared" si="1943"/>
        <v>0</v>
      </c>
      <c r="BE453" s="354">
        <f t="shared" si="1943"/>
        <v>0</v>
      </c>
      <c r="BF453" s="354">
        <f t="shared" si="1943"/>
        <v>0</v>
      </c>
      <c r="BG453" s="354">
        <f t="shared" si="1943"/>
        <v>0</v>
      </c>
      <c r="BH453" s="354">
        <f t="shared" si="1943"/>
        <v>0</v>
      </c>
      <c r="BI453" s="354">
        <f t="shared" si="1943"/>
        <v>0</v>
      </c>
      <c r="BJ453" s="354">
        <f t="shared" si="1943"/>
        <v>0</v>
      </c>
      <c r="BK453" s="354">
        <f t="shared" si="1943"/>
        <v>0</v>
      </c>
      <c r="BL453" s="354">
        <f t="shared" si="1943"/>
        <v>0</v>
      </c>
      <c r="BM453" s="354">
        <f t="shared" si="1943"/>
        <v>0</v>
      </c>
      <c r="BN453" s="354">
        <f t="shared" si="1943"/>
        <v>5068.59</v>
      </c>
      <c r="BO453" s="354">
        <f t="shared" si="1943"/>
        <v>1132.71</v>
      </c>
      <c r="BP453" s="354">
        <f t="shared" si="1943"/>
        <v>6201.3</v>
      </c>
      <c r="BQ453" s="354">
        <f t="shared" si="1943"/>
        <v>4931.41</v>
      </c>
      <c r="BR453" s="354">
        <f t="shared" si="1943"/>
        <v>867.29</v>
      </c>
      <c r="BS453" s="354">
        <f t="shared" si="1943"/>
        <v>5798.7</v>
      </c>
      <c r="BT453" s="354">
        <f t="shared" si="1943"/>
        <v>0</v>
      </c>
      <c r="BU453" s="354">
        <f t="shared" si="1943"/>
        <v>6201.3</v>
      </c>
      <c r="BV453" s="354">
        <f t="shared" si="1943"/>
        <v>5798.7</v>
      </c>
      <c r="BW453" s="354">
        <f t="shared" si="1943"/>
        <v>6201.3</v>
      </c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>
      <c r="A454" s="358"/>
      <c r="B454" s="359"/>
      <c r="C454" s="56" t="s">
        <v>128</v>
      </c>
      <c r="D454" s="353" t="s">
        <v>833</v>
      </c>
      <c r="E454" s="354">
        <f t="shared" ref="E454:BW454" si="1944">E11+E189+E224+E369</f>
        <v>143500</v>
      </c>
      <c r="F454" s="354">
        <f t="shared" si="1944"/>
        <v>0</v>
      </c>
      <c r="G454" s="354">
        <f t="shared" si="1944"/>
        <v>143500</v>
      </c>
      <c r="H454" s="354">
        <f t="shared" si="1944"/>
        <v>0</v>
      </c>
      <c r="I454" s="355">
        <f t="shared" si="1944"/>
        <v>0</v>
      </c>
      <c r="J454" s="355">
        <f t="shared" si="1944"/>
        <v>0</v>
      </c>
      <c r="K454" s="354">
        <f t="shared" si="1944"/>
        <v>0</v>
      </c>
      <c r="L454" s="354">
        <f t="shared" si="1944"/>
        <v>0</v>
      </c>
      <c r="M454" s="354">
        <f t="shared" si="1944"/>
        <v>0</v>
      </c>
      <c r="N454" s="354">
        <f t="shared" si="1944"/>
        <v>0</v>
      </c>
      <c r="O454" s="354">
        <f t="shared" si="1944"/>
        <v>0</v>
      </c>
      <c r="P454" s="354">
        <f t="shared" si="1944"/>
        <v>0</v>
      </c>
      <c r="Q454" s="354">
        <f t="shared" si="1944"/>
        <v>0</v>
      </c>
      <c r="R454" s="356">
        <f t="shared" si="1944"/>
        <v>0</v>
      </c>
      <c r="S454" s="356">
        <f t="shared" si="1944"/>
        <v>0</v>
      </c>
      <c r="T454" s="356">
        <f t="shared" si="1944"/>
        <v>0</v>
      </c>
      <c r="U454" s="354">
        <f t="shared" si="1944"/>
        <v>0</v>
      </c>
      <c r="V454" s="354">
        <f t="shared" si="1944"/>
        <v>0</v>
      </c>
      <c r="W454" s="354">
        <f t="shared" si="1944"/>
        <v>0</v>
      </c>
      <c r="X454" s="355">
        <f t="shared" si="1944"/>
        <v>0</v>
      </c>
      <c r="Y454" s="355">
        <f t="shared" si="1944"/>
        <v>0</v>
      </c>
      <c r="Z454" s="355">
        <f t="shared" si="1944"/>
        <v>0</v>
      </c>
      <c r="AA454" s="354">
        <f t="shared" si="1944"/>
        <v>0</v>
      </c>
      <c r="AB454" s="354">
        <f t="shared" si="1944"/>
        <v>0</v>
      </c>
      <c r="AC454" s="354">
        <f t="shared" si="1944"/>
        <v>0</v>
      </c>
      <c r="AD454" s="354">
        <f t="shared" si="1944"/>
        <v>0</v>
      </c>
      <c r="AE454" s="354">
        <f t="shared" si="1944"/>
        <v>0</v>
      </c>
      <c r="AF454" s="354">
        <f t="shared" si="1944"/>
        <v>0</v>
      </c>
      <c r="AG454" s="354">
        <f t="shared" si="1944"/>
        <v>0</v>
      </c>
      <c r="AH454" s="354">
        <f t="shared" si="1944"/>
        <v>0</v>
      </c>
      <c r="AI454" s="354">
        <f t="shared" si="1944"/>
        <v>0</v>
      </c>
      <c r="AJ454" s="354">
        <f t="shared" si="1944"/>
        <v>0</v>
      </c>
      <c r="AK454" s="354">
        <f t="shared" si="1944"/>
        <v>0</v>
      </c>
      <c r="AL454" s="354">
        <f t="shared" si="1944"/>
        <v>0</v>
      </c>
      <c r="AM454" s="354">
        <f t="shared" si="1944"/>
        <v>0</v>
      </c>
      <c r="AN454" s="354">
        <f t="shared" si="1944"/>
        <v>0</v>
      </c>
      <c r="AO454" s="354">
        <f t="shared" si="1944"/>
        <v>0</v>
      </c>
      <c r="AP454" s="354">
        <f t="shared" si="1944"/>
        <v>0</v>
      </c>
      <c r="AQ454" s="354">
        <f t="shared" si="1944"/>
        <v>0</v>
      </c>
      <c r="AR454" s="354">
        <f t="shared" si="1944"/>
        <v>0</v>
      </c>
      <c r="AS454" s="354">
        <f t="shared" si="1944"/>
        <v>0</v>
      </c>
      <c r="AT454" s="354">
        <f t="shared" si="1944"/>
        <v>0</v>
      </c>
      <c r="AU454" s="354">
        <f t="shared" si="1944"/>
        <v>0</v>
      </c>
      <c r="AV454" s="354">
        <f t="shared" si="1944"/>
        <v>0</v>
      </c>
      <c r="AW454" s="354">
        <f t="shared" si="1944"/>
        <v>0</v>
      </c>
      <c r="AX454" s="354">
        <f t="shared" si="1944"/>
        <v>0</v>
      </c>
      <c r="AY454" s="354">
        <f t="shared" si="1944"/>
        <v>0</v>
      </c>
      <c r="AZ454" s="354">
        <f t="shared" si="1944"/>
        <v>0</v>
      </c>
      <c r="BA454" s="354">
        <f t="shared" si="1944"/>
        <v>0</v>
      </c>
      <c r="BB454" s="354">
        <f t="shared" si="1944"/>
        <v>0</v>
      </c>
      <c r="BC454" s="354">
        <f t="shared" si="1944"/>
        <v>0</v>
      </c>
      <c r="BD454" s="354">
        <f t="shared" si="1944"/>
        <v>0</v>
      </c>
      <c r="BE454" s="354">
        <f t="shared" si="1944"/>
        <v>0</v>
      </c>
      <c r="BF454" s="354">
        <f t="shared" si="1944"/>
        <v>0</v>
      </c>
      <c r="BG454" s="354">
        <f t="shared" si="1944"/>
        <v>0</v>
      </c>
      <c r="BH454" s="354">
        <f t="shared" si="1944"/>
        <v>0</v>
      </c>
      <c r="BI454" s="354">
        <f t="shared" si="1944"/>
        <v>0</v>
      </c>
      <c r="BJ454" s="354">
        <f t="shared" si="1944"/>
        <v>0</v>
      </c>
      <c r="BK454" s="354">
        <f t="shared" si="1944"/>
        <v>0</v>
      </c>
      <c r="BL454" s="354">
        <f t="shared" si="1944"/>
        <v>0</v>
      </c>
      <c r="BM454" s="354">
        <f t="shared" si="1944"/>
        <v>0</v>
      </c>
      <c r="BN454" s="354">
        <f t="shared" si="1944"/>
        <v>0</v>
      </c>
      <c r="BO454" s="354">
        <f t="shared" si="1944"/>
        <v>0</v>
      </c>
      <c r="BP454" s="354">
        <f t="shared" si="1944"/>
        <v>0</v>
      </c>
      <c r="BQ454" s="354">
        <f t="shared" si="1944"/>
        <v>0</v>
      </c>
      <c r="BR454" s="354">
        <f t="shared" si="1944"/>
        <v>0</v>
      </c>
      <c r="BS454" s="354">
        <f t="shared" si="1944"/>
        <v>0</v>
      </c>
      <c r="BT454" s="354">
        <f t="shared" si="1944"/>
        <v>0</v>
      </c>
      <c r="BU454" s="354">
        <f t="shared" si="1944"/>
        <v>0</v>
      </c>
      <c r="BV454" s="354">
        <f t="shared" si="1944"/>
        <v>0</v>
      </c>
      <c r="BW454" s="354">
        <f t="shared" si="1944"/>
        <v>0</v>
      </c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>
      <c r="A455" s="358"/>
      <c r="B455" s="359"/>
      <c r="C455" s="56" t="s">
        <v>130</v>
      </c>
      <c r="D455" s="353" t="s">
        <v>834</v>
      </c>
      <c r="E455" s="354">
        <f t="shared" ref="E455:BW455" si="1945">E12+E244+E245+E370</f>
        <v>35000</v>
      </c>
      <c r="F455" s="354">
        <f t="shared" si="1945"/>
        <v>0</v>
      </c>
      <c r="G455" s="354">
        <f t="shared" si="1945"/>
        <v>35000</v>
      </c>
      <c r="H455" s="354">
        <f t="shared" si="1945"/>
        <v>200000</v>
      </c>
      <c r="I455" s="355">
        <f t="shared" si="1945"/>
        <v>0.16</v>
      </c>
      <c r="J455" s="355">
        <f t="shared" si="1945"/>
        <v>2.7733333333333332E-2</v>
      </c>
      <c r="K455" s="354">
        <f t="shared" si="1945"/>
        <v>4800</v>
      </c>
      <c r="L455" s="354">
        <f t="shared" si="1945"/>
        <v>25519.200000000001</v>
      </c>
      <c r="M455" s="354">
        <f t="shared" si="1945"/>
        <v>5671.32</v>
      </c>
      <c r="N455" s="354">
        <f t="shared" si="1945"/>
        <v>7664.2800000000007</v>
      </c>
      <c r="O455" s="354">
        <f t="shared" si="1945"/>
        <v>832</v>
      </c>
      <c r="P455" s="354">
        <f t="shared" si="1945"/>
        <v>19847.88</v>
      </c>
      <c r="Q455" s="354">
        <f t="shared" si="1945"/>
        <v>5542.68</v>
      </c>
      <c r="R455" s="356">
        <f t="shared" si="1945"/>
        <v>832</v>
      </c>
      <c r="S455" s="356">
        <f t="shared" si="1945"/>
        <v>19847.88</v>
      </c>
      <c r="T455" s="356">
        <f t="shared" si="1945"/>
        <v>5542.68</v>
      </c>
      <c r="U455" s="354">
        <f t="shared" si="1945"/>
        <v>3968</v>
      </c>
      <c r="V455" s="354">
        <f t="shared" si="1945"/>
        <v>0</v>
      </c>
      <c r="W455" s="354">
        <f t="shared" si="1945"/>
        <v>2121.6</v>
      </c>
      <c r="X455" s="355">
        <f t="shared" si="1945"/>
        <v>0.17333333333333334</v>
      </c>
      <c r="Y455" s="355">
        <f t="shared" si="1945"/>
        <v>0.77776262578764221</v>
      </c>
      <c r="Z455" s="355">
        <f t="shared" si="1945"/>
        <v>1</v>
      </c>
      <c r="AA455" s="354">
        <f t="shared" si="1945"/>
        <v>0</v>
      </c>
      <c r="AB455" s="354">
        <f t="shared" si="1945"/>
        <v>0</v>
      </c>
      <c r="AC455" s="354">
        <f t="shared" si="1945"/>
        <v>0</v>
      </c>
      <c r="AD455" s="354">
        <f t="shared" si="1945"/>
        <v>0</v>
      </c>
      <c r="AE455" s="354">
        <f t="shared" si="1945"/>
        <v>0</v>
      </c>
      <c r="AF455" s="354">
        <f t="shared" si="1945"/>
        <v>0</v>
      </c>
      <c r="AG455" s="354">
        <f t="shared" si="1945"/>
        <v>0</v>
      </c>
      <c r="AH455" s="354">
        <f t="shared" si="1945"/>
        <v>3827.88</v>
      </c>
      <c r="AI455" s="354">
        <f t="shared" si="1945"/>
        <v>0</v>
      </c>
      <c r="AJ455" s="354">
        <f t="shared" si="1945"/>
        <v>384</v>
      </c>
      <c r="AK455" s="354">
        <f t="shared" si="1945"/>
        <v>0</v>
      </c>
      <c r="AL455" s="354">
        <f t="shared" si="1945"/>
        <v>0</v>
      </c>
      <c r="AM455" s="354">
        <f t="shared" si="1945"/>
        <v>448</v>
      </c>
      <c r="AN455" s="354">
        <f t="shared" si="1945"/>
        <v>8010</v>
      </c>
      <c r="AO455" s="354">
        <f t="shared" si="1945"/>
        <v>0</v>
      </c>
      <c r="AP455" s="354">
        <f t="shared" si="1945"/>
        <v>0</v>
      </c>
      <c r="AQ455" s="354">
        <f t="shared" si="1945"/>
        <v>8010</v>
      </c>
      <c r="AR455" s="354">
        <f t="shared" si="1945"/>
        <v>5542.68</v>
      </c>
      <c r="AS455" s="354">
        <f t="shared" si="1945"/>
        <v>0</v>
      </c>
      <c r="AT455" s="354">
        <f t="shared" si="1945"/>
        <v>0</v>
      </c>
      <c r="AU455" s="354">
        <f t="shared" si="1945"/>
        <v>0</v>
      </c>
      <c r="AV455" s="354">
        <f t="shared" si="1945"/>
        <v>0</v>
      </c>
      <c r="AW455" s="354">
        <f t="shared" si="1945"/>
        <v>0</v>
      </c>
      <c r="AX455" s="354">
        <f t="shared" si="1945"/>
        <v>0</v>
      </c>
      <c r="AY455" s="354">
        <f t="shared" si="1945"/>
        <v>0</v>
      </c>
      <c r="AZ455" s="354">
        <f t="shared" si="1945"/>
        <v>0</v>
      </c>
      <c r="BA455" s="354">
        <f t="shared" si="1945"/>
        <v>0</v>
      </c>
      <c r="BB455" s="354">
        <f t="shared" si="1945"/>
        <v>0</v>
      </c>
      <c r="BC455" s="354">
        <f t="shared" si="1945"/>
        <v>0</v>
      </c>
      <c r="BD455" s="354">
        <f t="shared" si="1945"/>
        <v>0</v>
      </c>
      <c r="BE455" s="354">
        <f t="shared" si="1945"/>
        <v>0</v>
      </c>
      <c r="BF455" s="354">
        <f t="shared" si="1945"/>
        <v>0</v>
      </c>
      <c r="BG455" s="354">
        <f t="shared" si="1945"/>
        <v>0</v>
      </c>
      <c r="BH455" s="354">
        <f t="shared" si="1945"/>
        <v>0</v>
      </c>
      <c r="BI455" s="354">
        <f t="shared" si="1945"/>
        <v>0</v>
      </c>
      <c r="BJ455" s="354">
        <f t="shared" si="1945"/>
        <v>0</v>
      </c>
      <c r="BK455" s="354">
        <f t="shared" si="1945"/>
        <v>0</v>
      </c>
      <c r="BL455" s="354">
        <f t="shared" si="1945"/>
        <v>0</v>
      </c>
      <c r="BM455" s="354">
        <f t="shared" si="1945"/>
        <v>0</v>
      </c>
      <c r="BN455" s="354">
        <f t="shared" si="1945"/>
        <v>832</v>
      </c>
      <c r="BO455" s="354">
        <f t="shared" si="1945"/>
        <v>5542.68</v>
      </c>
      <c r="BP455" s="354">
        <f t="shared" si="1945"/>
        <v>6374.68</v>
      </c>
      <c r="BQ455" s="354">
        <f t="shared" si="1945"/>
        <v>3968</v>
      </c>
      <c r="BR455" s="354">
        <f t="shared" si="1945"/>
        <v>2121.6</v>
      </c>
      <c r="BS455" s="354">
        <f t="shared" si="1945"/>
        <v>6089.6</v>
      </c>
      <c r="BT455" s="354">
        <f t="shared" si="1945"/>
        <v>0</v>
      </c>
      <c r="BU455" s="354">
        <f t="shared" si="1945"/>
        <v>6374.68</v>
      </c>
      <c r="BV455" s="354">
        <f t="shared" si="1945"/>
        <v>6089.6</v>
      </c>
      <c r="BW455" s="354">
        <f t="shared" si="1945"/>
        <v>6374.68</v>
      </c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>
      <c r="A456" s="358"/>
      <c r="B456" s="359"/>
      <c r="C456" s="151" t="s">
        <v>699</v>
      </c>
      <c r="D456" s="353" t="s">
        <v>835</v>
      </c>
      <c r="E456" s="354">
        <f t="shared" ref="E456:BW456" si="1946">E371+E372+E373+E374+E375+E376+E377+E378+E379+E380+E381+E382+E384+E385</f>
        <v>100000</v>
      </c>
      <c r="F456" s="354">
        <f t="shared" si="1946"/>
        <v>0</v>
      </c>
      <c r="G456" s="354">
        <f t="shared" si="1946"/>
        <v>100000</v>
      </c>
      <c r="H456" s="354">
        <f t="shared" si="1946"/>
        <v>0</v>
      </c>
      <c r="I456" s="355">
        <f t="shared" si="1946"/>
        <v>9.9747999999999989E-2</v>
      </c>
      <c r="J456" s="355">
        <f t="shared" si="1946"/>
        <v>9.9747999999999989E-2</v>
      </c>
      <c r="K456" s="356">
        <f t="shared" si="1946"/>
        <v>246647</v>
      </c>
      <c r="L456" s="356">
        <f t="shared" si="1946"/>
        <v>70151.799999999988</v>
      </c>
      <c r="M456" s="356">
        <f t="shared" si="1946"/>
        <v>0</v>
      </c>
      <c r="N456" s="356">
        <f t="shared" si="1946"/>
        <v>0</v>
      </c>
      <c r="O456" s="354">
        <f t="shared" si="1946"/>
        <v>124862</v>
      </c>
      <c r="P456" s="354">
        <f t="shared" si="1946"/>
        <v>70151.799999999988</v>
      </c>
      <c r="Q456" s="354">
        <f t="shared" si="1946"/>
        <v>0</v>
      </c>
      <c r="R456" s="356">
        <f t="shared" si="1946"/>
        <v>124862</v>
      </c>
      <c r="S456" s="356">
        <f t="shared" si="1946"/>
        <v>70151.799999999988</v>
      </c>
      <c r="T456" s="356">
        <f t="shared" si="1946"/>
        <v>0</v>
      </c>
      <c r="U456" s="354">
        <f t="shared" si="1946"/>
        <v>121785</v>
      </c>
      <c r="V456" s="354">
        <f t="shared" si="1946"/>
        <v>0</v>
      </c>
      <c r="W456" s="354">
        <f t="shared" si="1946"/>
        <v>0</v>
      </c>
      <c r="X456" s="355">
        <f t="shared" si="1946"/>
        <v>11.286276923076922</v>
      </c>
      <c r="Y456" s="355">
        <f t="shared" si="1946"/>
        <v>5</v>
      </c>
      <c r="Z456" s="355">
        <f t="shared" si="1946"/>
        <v>0</v>
      </c>
      <c r="AA456" s="356">
        <f t="shared" si="1946"/>
        <v>0</v>
      </c>
      <c r="AB456" s="356">
        <f t="shared" si="1946"/>
        <v>36268.6</v>
      </c>
      <c r="AC456" s="356">
        <f t="shared" si="1946"/>
        <v>0</v>
      </c>
      <c r="AD456" s="356">
        <f t="shared" si="1946"/>
        <v>0</v>
      </c>
      <c r="AE456" s="356">
        <f t="shared" si="1946"/>
        <v>4199.2</v>
      </c>
      <c r="AF456" s="356">
        <f t="shared" si="1946"/>
        <v>0</v>
      </c>
      <c r="AG456" s="356">
        <f t="shared" si="1946"/>
        <v>11828</v>
      </c>
      <c r="AH456" s="356">
        <f t="shared" si="1946"/>
        <v>29684</v>
      </c>
      <c r="AI456" s="356">
        <f t="shared" si="1946"/>
        <v>0</v>
      </c>
      <c r="AJ456" s="356">
        <f t="shared" si="1946"/>
        <v>41443.199999999997</v>
      </c>
      <c r="AK456" s="356">
        <f t="shared" si="1946"/>
        <v>0</v>
      </c>
      <c r="AL456" s="356">
        <f t="shared" si="1946"/>
        <v>0</v>
      </c>
      <c r="AM456" s="356">
        <f t="shared" si="1946"/>
        <v>47652</v>
      </c>
      <c r="AN456" s="356">
        <f t="shared" si="1946"/>
        <v>0</v>
      </c>
      <c r="AO456" s="356">
        <f t="shared" si="1946"/>
        <v>0</v>
      </c>
      <c r="AP456" s="356">
        <f t="shared" si="1946"/>
        <v>23938.799999999999</v>
      </c>
      <c r="AQ456" s="356">
        <f t="shared" si="1946"/>
        <v>0</v>
      </c>
      <c r="AR456" s="356">
        <f t="shared" si="1946"/>
        <v>0</v>
      </c>
      <c r="AS456" s="356">
        <f t="shared" si="1946"/>
        <v>0</v>
      </c>
      <c r="AT456" s="356">
        <f t="shared" si="1946"/>
        <v>0</v>
      </c>
      <c r="AU456" s="356">
        <f t="shared" si="1946"/>
        <v>0</v>
      </c>
      <c r="AV456" s="356">
        <f t="shared" si="1946"/>
        <v>0</v>
      </c>
      <c r="AW456" s="356">
        <f t="shared" si="1946"/>
        <v>0</v>
      </c>
      <c r="AX456" s="356">
        <f t="shared" si="1946"/>
        <v>0</v>
      </c>
      <c r="AY456" s="356">
        <f t="shared" si="1946"/>
        <v>0</v>
      </c>
      <c r="AZ456" s="356">
        <f t="shared" si="1946"/>
        <v>0</v>
      </c>
      <c r="BA456" s="356">
        <f t="shared" si="1946"/>
        <v>0</v>
      </c>
      <c r="BB456" s="356">
        <f t="shared" si="1946"/>
        <v>0</v>
      </c>
      <c r="BC456" s="356">
        <f t="shared" si="1946"/>
        <v>0</v>
      </c>
      <c r="BD456" s="356">
        <f t="shared" si="1946"/>
        <v>0</v>
      </c>
      <c r="BE456" s="356">
        <f t="shared" si="1946"/>
        <v>0</v>
      </c>
      <c r="BF456" s="356">
        <f t="shared" si="1946"/>
        <v>0</v>
      </c>
      <c r="BG456" s="356">
        <f t="shared" si="1946"/>
        <v>0</v>
      </c>
      <c r="BH456" s="356">
        <f t="shared" si="1946"/>
        <v>0</v>
      </c>
      <c r="BI456" s="356">
        <f t="shared" si="1946"/>
        <v>0</v>
      </c>
      <c r="BJ456" s="356">
        <f t="shared" si="1946"/>
        <v>0</v>
      </c>
      <c r="BK456" s="356">
        <f t="shared" si="1946"/>
        <v>0</v>
      </c>
      <c r="BL456" s="356">
        <f t="shared" si="1946"/>
        <v>0</v>
      </c>
      <c r="BM456" s="356">
        <f t="shared" si="1946"/>
        <v>0</v>
      </c>
      <c r="BN456" s="354">
        <f t="shared" si="1946"/>
        <v>124862</v>
      </c>
      <c r="BO456" s="354">
        <f t="shared" si="1946"/>
        <v>0</v>
      </c>
      <c r="BP456" s="354">
        <f t="shared" si="1946"/>
        <v>124862</v>
      </c>
      <c r="BQ456" s="354">
        <f t="shared" si="1946"/>
        <v>121785</v>
      </c>
      <c r="BR456" s="354">
        <f t="shared" si="1946"/>
        <v>0</v>
      </c>
      <c r="BS456" s="354">
        <f t="shared" si="1946"/>
        <v>121785</v>
      </c>
      <c r="BT456" s="354">
        <f t="shared" si="1946"/>
        <v>0</v>
      </c>
      <c r="BU456" s="354">
        <f t="shared" si="1946"/>
        <v>124862</v>
      </c>
      <c r="BV456" s="354">
        <f t="shared" si="1946"/>
        <v>121785</v>
      </c>
      <c r="BW456" s="354">
        <f t="shared" si="1946"/>
        <v>124862</v>
      </c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>
      <c r="A457" s="358"/>
      <c r="B457" s="359"/>
      <c r="C457" s="151" t="s">
        <v>132</v>
      </c>
      <c r="D457" s="353" t="s">
        <v>133</v>
      </c>
      <c r="E457" s="354">
        <f t="shared" ref="E457:BW457" si="1947">E13+E246+E247+E248+E249+E250+E251+E252+E253+E383</f>
        <v>5000</v>
      </c>
      <c r="F457" s="354">
        <f t="shared" si="1947"/>
        <v>0</v>
      </c>
      <c r="G457" s="354">
        <f t="shared" si="1947"/>
        <v>5000</v>
      </c>
      <c r="H457" s="354">
        <f t="shared" si="1947"/>
        <v>450000</v>
      </c>
      <c r="I457" s="355">
        <f t="shared" si="1947"/>
        <v>0</v>
      </c>
      <c r="J457" s="355">
        <f t="shared" si="1947"/>
        <v>0</v>
      </c>
      <c r="K457" s="354">
        <f t="shared" si="1947"/>
        <v>0</v>
      </c>
      <c r="L457" s="354">
        <f t="shared" si="1947"/>
        <v>676766.71999999997</v>
      </c>
      <c r="M457" s="354">
        <f t="shared" si="1947"/>
        <v>32993.35</v>
      </c>
      <c r="N457" s="354">
        <f t="shared" si="1947"/>
        <v>33450</v>
      </c>
      <c r="O457" s="354">
        <f t="shared" si="1947"/>
        <v>0</v>
      </c>
      <c r="P457" s="354">
        <f t="shared" si="1947"/>
        <v>383897.13</v>
      </c>
      <c r="Q457" s="354">
        <f t="shared" si="1947"/>
        <v>33450</v>
      </c>
      <c r="R457" s="356">
        <f t="shared" si="1947"/>
        <v>0</v>
      </c>
      <c r="S457" s="356">
        <f t="shared" si="1947"/>
        <v>383897.13</v>
      </c>
      <c r="T457" s="356">
        <f t="shared" si="1947"/>
        <v>33450</v>
      </c>
      <c r="U457" s="354">
        <f t="shared" si="1947"/>
        <v>0</v>
      </c>
      <c r="V457" s="354">
        <f t="shared" si="1947"/>
        <v>259876.24000000002</v>
      </c>
      <c r="W457" s="354">
        <f t="shared" si="1947"/>
        <v>0</v>
      </c>
      <c r="X457" s="355">
        <f t="shared" si="1947"/>
        <v>0</v>
      </c>
      <c r="Y457" s="355">
        <f t="shared" si="1947"/>
        <v>3.2358736589226664</v>
      </c>
      <c r="Z457" s="355">
        <f t="shared" si="1947"/>
        <v>1</v>
      </c>
      <c r="AA457" s="354">
        <f t="shared" si="1947"/>
        <v>0</v>
      </c>
      <c r="AB457" s="354">
        <f t="shared" si="1947"/>
        <v>0</v>
      </c>
      <c r="AC457" s="354">
        <f t="shared" si="1947"/>
        <v>0</v>
      </c>
      <c r="AD457" s="354">
        <f t="shared" si="1947"/>
        <v>0</v>
      </c>
      <c r="AE457" s="354">
        <f t="shared" si="1947"/>
        <v>39572.18</v>
      </c>
      <c r="AF457" s="354">
        <f t="shared" si="1947"/>
        <v>0</v>
      </c>
      <c r="AG457" s="354">
        <f t="shared" si="1947"/>
        <v>33615</v>
      </c>
      <c r="AH457" s="354">
        <f t="shared" si="1947"/>
        <v>71970.91</v>
      </c>
      <c r="AI457" s="354">
        <f t="shared" si="1947"/>
        <v>14077.8</v>
      </c>
      <c r="AJ457" s="354">
        <f t="shared" si="1947"/>
        <v>-33615</v>
      </c>
      <c r="AK457" s="354">
        <f t="shared" si="1947"/>
        <v>63943.130000000005</v>
      </c>
      <c r="AL457" s="354">
        <f t="shared" si="1947"/>
        <v>0</v>
      </c>
      <c r="AM457" s="354">
        <f t="shared" si="1947"/>
        <v>0</v>
      </c>
      <c r="AN457" s="354">
        <f t="shared" si="1947"/>
        <v>83044.989999999991</v>
      </c>
      <c r="AO457" s="354">
        <f t="shared" si="1947"/>
        <v>19372.2</v>
      </c>
      <c r="AP457" s="354">
        <f t="shared" si="1947"/>
        <v>0</v>
      </c>
      <c r="AQ457" s="354">
        <f t="shared" si="1947"/>
        <v>125365.91999999998</v>
      </c>
      <c r="AR457" s="354">
        <f t="shared" si="1947"/>
        <v>0</v>
      </c>
      <c r="AS457" s="354">
        <f t="shared" si="1947"/>
        <v>0</v>
      </c>
      <c r="AT457" s="354">
        <f t="shared" si="1947"/>
        <v>0</v>
      </c>
      <c r="AU457" s="354">
        <f t="shared" si="1947"/>
        <v>0</v>
      </c>
      <c r="AV457" s="354">
        <f t="shared" si="1947"/>
        <v>0</v>
      </c>
      <c r="AW457" s="354">
        <f t="shared" si="1947"/>
        <v>0</v>
      </c>
      <c r="AX457" s="354">
        <f t="shared" si="1947"/>
        <v>0</v>
      </c>
      <c r="AY457" s="354">
        <f t="shared" si="1947"/>
        <v>0</v>
      </c>
      <c r="AZ457" s="354">
        <f t="shared" si="1947"/>
        <v>0</v>
      </c>
      <c r="BA457" s="354">
        <f t="shared" si="1947"/>
        <v>0</v>
      </c>
      <c r="BB457" s="354">
        <f t="shared" si="1947"/>
        <v>0</v>
      </c>
      <c r="BC457" s="354">
        <f t="shared" si="1947"/>
        <v>0</v>
      </c>
      <c r="BD457" s="354">
        <f t="shared" si="1947"/>
        <v>0</v>
      </c>
      <c r="BE457" s="354">
        <f t="shared" si="1947"/>
        <v>0</v>
      </c>
      <c r="BF457" s="354">
        <f t="shared" si="1947"/>
        <v>0</v>
      </c>
      <c r="BG457" s="354">
        <f t="shared" si="1947"/>
        <v>0</v>
      </c>
      <c r="BH457" s="354">
        <f t="shared" si="1947"/>
        <v>0</v>
      </c>
      <c r="BI457" s="354">
        <f t="shared" si="1947"/>
        <v>0</v>
      </c>
      <c r="BJ457" s="354">
        <f t="shared" si="1947"/>
        <v>0</v>
      </c>
      <c r="BK457" s="354">
        <f t="shared" si="1947"/>
        <v>0</v>
      </c>
      <c r="BL457" s="354">
        <f t="shared" si="1947"/>
        <v>0</v>
      </c>
      <c r="BM457" s="354">
        <f t="shared" si="1947"/>
        <v>0</v>
      </c>
      <c r="BN457" s="354">
        <f t="shared" si="1947"/>
        <v>0</v>
      </c>
      <c r="BO457" s="354">
        <f t="shared" si="1947"/>
        <v>33450</v>
      </c>
      <c r="BP457" s="354">
        <f t="shared" si="1947"/>
        <v>33450</v>
      </c>
      <c r="BQ457" s="354">
        <f t="shared" si="1947"/>
        <v>0</v>
      </c>
      <c r="BR457" s="354">
        <f t="shared" si="1947"/>
        <v>0</v>
      </c>
      <c r="BS457" s="354">
        <f t="shared" si="1947"/>
        <v>0</v>
      </c>
      <c r="BT457" s="354">
        <f t="shared" si="1947"/>
        <v>259876.24000000002</v>
      </c>
      <c r="BU457" s="354">
        <f t="shared" si="1947"/>
        <v>33450</v>
      </c>
      <c r="BV457" s="354">
        <f t="shared" si="1947"/>
        <v>0</v>
      </c>
      <c r="BW457" s="354">
        <f t="shared" si="1947"/>
        <v>293326.24</v>
      </c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>
      <c r="A458" s="358"/>
      <c r="B458" s="359"/>
      <c r="C458" s="151" t="s">
        <v>729</v>
      </c>
      <c r="D458" s="353" t="s">
        <v>836</v>
      </c>
      <c r="E458" s="354">
        <f t="shared" ref="E458:BW458" si="1948">E386+E387</f>
        <v>15000</v>
      </c>
      <c r="F458" s="354">
        <f t="shared" si="1948"/>
        <v>0</v>
      </c>
      <c r="G458" s="354">
        <f t="shared" si="1948"/>
        <v>15000</v>
      </c>
      <c r="H458" s="354">
        <f t="shared" si="1948"/>
        <v>0</v>
      </c>
      <c r="I458" s="355">
        <f t="shared" si="1948"/>
        <v>0</v>
      </c>
      <c r="J458" s="355">
        <f t="shared" si="1948"/>
        <v>0</v>
      </c>
      <c r="K458" s="356">
        <f t="shared" si="1948"/>
        <v>360</v>
      </c>
      <c r="L458" s="356">
        <f t="shared" si="1948"/>
        <v>682.42</v>
      </c>
      <c r="M458" s="356">
        <f t="shared" si="1948"/>
        <v>0</v>
      </c>
      <c r="N458" s="356">
        <f t="shared" si="1948"/>
        <v>0</v>
      </c>
      <c r="O458" s="354">
        <f t="shared" si="1948"/>
        <v>0</v>
      </c>
      <c r="P458" s="354">
        <f t="shared" si="1948"/>
        <v>682.42</v>
      </c>
      <c r="Q458" s="354">
        <f t="shared" si="1948"/>
        <v>0</v>
      </c>
      <c r="R458" s="356">
        <f t="shared" si="1948"/>
        <v>0</v>
      </c>
      <c r="S458" s="356">
        <f t="shared" si="1948"/>
        <v>682.42</v>
      </c>
      <c r="T458" s="356">
        <f t="shared" si="1948"/>
        <v>0</v>
      </c>
      <c r="U458" s="354">
        <f t="shared" si="1948"/>
        <v>360</v>
      </c>
      <c r="V458" s="354">
        <f t="shared" si="1948"/>
        <v>0</v>
      </c>
      <c r="W458" s="354">
        <f t="shared" si="1948"/>
        <v>0</v>
      </c>
      <c r="X458" s="355">
        <f t="shared" si="1948"/>
        <v>0</v>
      </c>
      <c r="Y458" s="355">
        <f t="shared" si="1948"/>
        <v>1</v>
      </c>
      <c r="Z458" s="355">
        <f t="shared" si="1948"/>
        <v>0</v>
      </c>
      <c r="AA458" s="356">
        <f t="shared" si="1948"/>
        <v>0</v>
      </c>
      <c r="AB458" s="356">
        <f t="shared" si="1948"/>
        <v>682.42</v>
      </c>
      <c r="AC458" s="356">
        <f t="shared" si="1948"/>
        <v>0</v>
      </c>
      <c r="AD458" s="356">
        <f t="shared" si="1948"/>
        <v>0</v>
      </c>
      <c r="AE458" s="356">
        <f t="shared" si="1948"/>
        <v>0</v>
      </c>
      <c r="AF458" s="356">
        <f t="shared" si="1948"/>
        <v>0</v>
      </c>
      <c r="AG458" s="356">
        <f t="shared" si="1948"/>
        <v>0</v>
      </c>
      <c r="AH458" s="356">
        <f t="shared" si="1948"/>
        <v>0</v>
      </c>
      <c r="AI458" s="356">
        <f t="shared" si="1948"/>
        <v>0</v>
      </c>
      <c r="AJ458" s="356">
        <f t="shared" si="1948"/>
        <v>0</v>
      </c>
      <c r="AK458" s="356">
        <f t="shared" si="1948"/>
        <v>0</v>
      </c>
      <c r="AL458" s="356">
        <f t="shared" si="1948"/>
        <v>0</v>
      </c>
      <c r="AM458" s="356">
        <f t="shared" si="1948"/>
        <v>0</v>
      </c>
      <c r="AN458" s="356">
        <f t="shared" si="1948"/>
        <v>0</v>
      </c>
      <c r="AO458" s="356">
        <f t="shared" si="1948"/>
        <v>0</v>
      </c>
      <c r="AP458" s="356">
        <f t="shared" si="1948"/>
        <v>0</v>
      </c>
      <c r="AQ458" s="356">
        <f t="shared" si="1948"/>
        <v>0</v>
      </c>
      <c r="AR458" s="356">
        <f t="shared" si="1948"/>
        <v>0</v>
      </c>
      <c r="AS458" s="356">
        <f t="shared" si="1948"/>
        <v>0</v>
      </c>
      <c r="AT458" s="356">
        <f t="shared" si="1948"/>
        <v>0</v>
      </c>
      <c r="AU458" s="356">
        <f t="shared" si="1948"/>
        <v>0</v>
      </c>
      <c r="AV458" s="356">
        <f t="shared" si="1948"/>
        <v>0</v>
      </c>
      <c r="AW458" s="356">
        <f t="shared" si="1948"/>
        <v>0</v>
      </c>
      <c r="AX458" s="356">
        <f t="shared" si="1948"/>
        <v>0</v>
      </c>
      <c r="AY458" s="356">
        <f t="shared" si="1948"/>
        <v>0</v>
      </c>
      <c r="AZ458" s="356">
        <f t="shared" si="1948"/>
        <v>0</v>
      </c>
      <c r="BA458" s="356">
        <f t="shared" si="1948"/>
        <v>0</v>
      </c>
      <c r="BB458" s="356">
        <f t="shared" si="1948"/>
        <v>0</v>
      </c>
      <c r="BC458" s="356">
        <f t="shared" si="1948"/>
        <v>0</v>
      </c>
      <c r="BD458" s="356">
        <f t="shared" si="1948"/>
        <v>0</v>
      </c>
      <c r="BE458" s="356">
        <f t="shared" si="1948"/>
        <v>0</v>
      </c>
      <c r="BF458" s="356">
        <f t="shared" si="1948"/>
        <v>0</v>
      </c>
      <c r="BG458" s="356">
        <f t="shared" si="1948"/>
        <v>0</v>
      </c>
      <c r="BH458" s="356">
        <f t="shared" si="1948"/>
        <v>0</v>
      </c>
      <c r="BI458" s="356">
        <f t="shared" si="1948"/>
        <v>0</v>
      </c>
      <c r="BJ458" s="356">
        <f t="shared" si="1948"/>
        <v>0</v>
      </c>
      <c r="BK458" s="356">
        <f t="shared" si="1948"/>
        <v>0</v>
      </c>
      <c r="BL458" s="356">
        <f t="shared" si="1948"/>
        <v>0</v>
      </c>
      <c r="BM458" s="356">
        <f t="shared" si="1948"/>
        <v>0</v>
      </c>
      <c r="BN458" s="354">
        <f t="shared" si="1948"/>
        <v>0</v>
      </c>
      <c r="BO458" s="354">
        <f t="shared" si="1948"/>
        <v>0</v>
      </c>
      <c r="BP458" s="354">
        <f t="shared" si="1948"/>
        <v>0</v>
      </c>
      <c r="BQ458" s="354">
        <f t="shared" si="1948"/>
        <v>360</v>
      </c>
      <c r="BR458" s="354">
        <f t="shared" si="1948"/>
        <v>0</v>
      </c>
      <c r="BS458" s="354">
        <f t="shared" si="1948"/>
        <v>360</v>
      </c>
      <c r="BT458" s="354">
        <f t="shared" si="1948"/>
        <v>0</v>
      </c>
      <c r="BU458" s="354">
        <f t="shared" si="1948"/>
        <v>0</v>
      </c>
      <c r="BV458" s="354">
        <f t="shared" si="1948"/>
        <v>360</v>
      </c>
      <c r="BW458" s="354">
        <f t="shared" si="1948"/>
        <v>0</v>
      </c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>
      <c r="A459" s="358"/>
      <c r="B459" s="359"/>
      <c r="C459" s="56" t="s">
        <v>513</v>
      </c>
      <c r="D459" s="360" t="s">
        <v>514</v>
      </c>
      <c r="E459" s="354">
        <f t="shared" ref="E459:BW459" si="1949">E225</f>
        <v>20000</v>
      </c>
      <c r="F459" s="354">
        <f t="shared" si="1949"/>
        <v>0</v>
      </c>
      <c r="G459" s="354">
        <f t="shared" si="1949"/>
        <v>20000</v>
      </c>
      <c r="H459" s="354">
        <f t="shared" si="1949"/>
        <v>0</v>
      </c>
      <c r="I459" s="355">
        <f t="shared" si="1949"/>
        <v>0</v>
      </c>
      <c r="J459" s="355">
        <f t="shared" si="1949"/>
        <v>0</v>
      </c>
      <c r="K459" s="354">
        <f t="shared" si="1949"/>
        <v>0</v>
      </c>
      <c r="L459" s="354">
        <f t="shared" si="1949"/>
        <v>0</v>
      </c>
      <c r="M459" s="354">
        <f t="shared" si="1949"/>
        <v>0</v>
      </c>
      <c r="N459" s="354">
        <f t="shared" si="1949"/>
        <v>0</v>
      </c>
      <c r="O459" s="354">
        <f t="shared" si="1949"/>
        <v>0</v>
      </c>
      <c r="P459" s="354">
        <f t="shared" si="1949"/>
        <v>0</v>
      </c>
      <c r="Q459" s="354">
        <f t="shared" si="1949"/>
        <v>0</v>
      </c>
      <c r="R459" s="356">
        <f t="shared" si="1949"/>
        <v>0</v>
      </c>
      <c r="S459" s="356">
        <f t="shared" si="1949"/>
        <v>0</v>
      </c>
      <c r="T459" s="356">
        <f t="shared" si="1949"/>
        <v>0</v>
      </c>
      <c r="U459" s="354">
        <f t="shared" si="1949"/>
        <v>0</v>
      </c>
      <c r="V459" s="354">
        <f t="shared" si="1949"/>
        <v>0</v>
      </c>
      <c r="W459" s="354">
        <f t="shared" si="1949"/>
        <v>0</v>
      </c>
      <c r="X459" s="355">
        <f t="shared" si="1949"/>
        <v>0</v>
      </c>
      <c r="Y459" s="355">
        <f t="shared" si="1949"/>
        <v>0</v>
      </c>
      <c r="Z459" s="355">
        <f t="shared" si="1949"/>
        <v>0</v>
      </c>
      <c r="AA459" s="354">
        <f t="shared" si="1949"/>
        <v>0</v>
      </c>
      <c r="AB459" s="354">
        <f t="shared" si="1949"/>
        <v>0</v>
      </c>
      <c r="AC459" s="354">
        <f t="shared" si="1949"/>
        <v>0</v>
      </c>
      <c r="AD459" s="354">
        <f t="shared" si="1949"/>
        <v>0</v>
      </c>
      <c r="AE459" s="354">
        <f t="shared" si="1949"/>
        <v>0</v>
      </c>
      <c r="AF459" s="354">
        <f t="shared" si="1949"/>
        <v>0</v>
      </c>
      <c r="AG459" s="354">
        <f t="shared" si="1949"/>
        <v>0</v>
      </c>
      <c r="AH459" s="354">
        <f t="shared" si="1949"/>
        <v>0</v>
      </c>
      <c r="AI459" s="354">
        <f t="shared" si="1949"/>
        <v>0</v>
      </c>
      <c r="AJ459" s="354">
        <f t="shared" si="1949"/>
        <v>0</v>
      </c>
      <c r="AK459" s="354">
        <f t="shared" si="1949"/>
        <v>0</v>
      </c>
      <c r="AL459" s="354">
        <f t="shared" si="1949"/>
        <v>0</v>
      </c>
      <c r="AM459" s="354">
        <f t="shared" si="1949"/>
        <v>0</v>
      </c>
      <c r="AN459" s="354">
        <f t="shared" si="1949"/>
        <v>0</v>
      </c>
      <c r="AO459" s="354">
        <f t="shared" si="1949"/>
        <v>0</v>
      </c>
      <c r="AP459" s="354">
        <f t="shared" si="1949"/>
        <v>0</v>
      </c>
      <c r="AQ459" s="354">
        <f t="shared" si="1949"/>
        <v>0</v>
      </c>
      <c r="AR459" s="354">
        <f t="shared" si="1949"/>
        <v>0</v>
      </c>
      <c r="AS459" s="354">
        <f t="shared" si="1949"/>
        <v>0</v>
      </c>
      <c r="AT459" s="354">
        <f t="shared" si="1949"/>
        <v>0</v>
      </c>
      <c r="AU459" s="354">
        <f t="shared" si="1949"/>
        <v>0</v>
      </c>
      <c r="AV459" s="354">
        <f t="shared" si="1949"/>
        <v>0</v>
      </c>
      <c r="AW459" s="354">
        <f t="shared" si="1949"/>
        <v>0</v>
      </c>
      <c r="AX459" s="354">
        <f t="shared" si="1949"/>
        <v>0</v>
      </c>
      <c r="AY459" s="354">
        <f t="shared" si="1949"/>
        <v>0</v>
      </c>
      <c r="AZ459" s="354">
        <f t="shared" si="1949"/>
        <v>0</v>
      </c>
      <c r="BA459" s="354">
        <f t="shared" si="1949"/>
        <v>0</v>
      </c>
      <c r="BB459" s="354">
        <f t="shared" si="1949"/>
        <v>0</v>
      </c>
      <c r="BC459" s="354">
        <f t="shared" si="1949"/>
        <v>0</v>
      </c>
      <c r="BD459" s="354">
        <f t="shared" si="1949"/>
        <v>0</v>
      </c>
      <c r="BE459" s="354">
        <f t="shared" si="1949"/>
        <v>0</v>
      </c>
      <c r="BF459" s="354">
        <f t="shared" si="1949"/>
        <v>0</v>
      </c>
      <c r="BG459" s="354">
        <f t="shared" si="1949"/>
        <v>0</v>
      </c>
      <c r="BH459" s="354">
        <f t="shared" si="1949"/>
        <v>0</v>
      </c>
      <c r="BI459" s="354">
        <f t="shared" si="1949"/>
        <v>0</v>
      </c>
      <c r="BJ459" s="354">
        <f t="shared" si="1949"/>
        <v>0</v>
      </c>
      <c r="BK459" s="354">
        <f t="shared" si="1949"/>
        <v>0</v>
      </c>
      <c r="BL459" s="354">
        <f t="shared" si="1949"/>
        <v>0</v>
      </c>
      <c r="BM459" s="354">
        <f t="shared" si="1949"/>
        <v>0</v>
      </c>
      <c r="BN459" s="354">
        <f t="shared" si="1949"/>
        <v>0</v>
      </c>
      <c r="BO459" s="354">
        <f t="shared" si="1949"/>
        <v>0</v>
      </c>
      <c r="BP459" s="354">
        <f t="shared" si="1949"/>
        <v>0</v>
      </c>
      <c r="BQ459" s="354">
        <f t="shared" si="1949"/>
        <v>0</v>
      </c>
      <c r="BR459" s="354">
        <f t="shared" si="1949"/>
        <v>0</v>
      </c>
      <c r="BS459" s="354">
        <f t="shared" si="1949"/>
        <v>0</v>
      </c>
      <c r="BT459" s="354">
        <f t="shared" si="1949"/>
        <v>0</v>
      </c>
      <c r="BU459" s="354">
        <f t="shared" si="1949"/>
        <v>0</v>
      </c>
      <c r="BV459" s="354">
        <f t="shared" si="1949"/>
        <v>0</v>
      </c>
      <c r="BW459" s="354">
        <f t="shared" si="1949"/>
        <v>0</v>
      </c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>
      <c r="A460" s="358"/>
      <c r="B460" s="359"/>
      <c r="C460" s="56" t="s">
        <v>515</v>
      </c>
      <c r="D460" s="360" t="s">
        <v>516</v>
      </c>
      <c r="E460" s="354">
        <f t="shared" ref="E460:BW460" si="1950">E226</f>
        <v>3000</v>
      </c>
      <c r="F460" s="354">
        <f t="shared" si="1950"/>
        <v>0</v>
      </c>
      <c r="G460" s="354">
        <f t="shared" si="1950"/>
        <v>3000</v>
      </c>
      <c r="H460" s="354">
        <f t="shared" si="1950"/>
        <v>0</v>
      </c>
      <c r="I460" s="355">
        <f t="shared" si="1950"/>
        <v>0</v>
      </c>
      <c r="J460" s="355">
        <f t="shared" si="1950"/>
        <v>0</v>
      </c>
      <c r="K460" s="354">
        <f t="shared" si="1950"/>
        <v>0</v>
      </c>
      <c r="L460" s="354">
        <f t="shared" si="1950"/>
        <v>0</v>
      </c>
      <c r="M460" s="354">
        <f t="shared" si="1950"/>
        <v>0</v>
      </c>
      <c r="N460" s="354">
        <f t="shared" si="1950"/>
        <v>0</v>
      </c>
      <c r="O460" s="354">
        <f t="shared" si="1950"/>
        <v>0</v>
      </c>
      <c r="P460" s="354">
        <f t="shared" si="1950"/>
        <v>0</v>
      </c>
      <c r="Q460" s="354">
        <f t="shared" si="1950"/>
        <v>0</v>
      </c>
      <c r="R460" s="356">
        <f t="shared" si="1950"/>
        <v>0</v>
      </c>
      <c r="S460" s="356">
        <f t="shared" si="1950"/>
        <v>0</v>
      </c>
      <c r="T460" s="356">
        <f t="shared" si="1950"/>
        <v>0</v>
      </c>
      <c r="U460" s="354">
        <f t="shared" si="1950"/>
        <v>0</v>
      </c>
      <c r="V460" s="354">
        <f t="shared" si="1950"/>
        <v>0</v>
      </c>
      <c r="W460" s="354">
        <f t="shared" si="1950"/>
        <v>0</v>
      </c>
      <c r="X460" s="355">
        <f t="shared" si="1950"/>
        <v>0</v>
      </c>
      <c r="Y460" s="355">
        <f t="shared" si="1950"/>
        <v>0</v>
      </c>
      <c r="Z460" s="355">
        <f t="shared" si="1950"/>
        <v>0</v>
      </c>
      <c r="AA460" s="354">
        <f t="shared" si="1950"/>
        <v>0</v>
      </c>
      <c r="AB460" s="354">
        <f t="shared" si="1950"/>
        <v>0</v>
      </c>
      <c r="AC460" s="354">
        <f t="shared" si="1950"/>
        <v>0</v>
      </c>
      <c r="AD460" s="354">
        <f t="shared" si="1950"/>
        <v>0</v>
      </c>
      <c r="AE460" s="354">
        <f t="shared" si="1950"/>
        <v>0</v>
      </c>
      <c r="AF460" s="354">
        <f t="shared" si="1950"/>
        <v>0</v>
      </c>
      <c r="AG460" s="354">
        <f t="shared" si="1950"/>
        <v>0</v>
      </c>
      <c r="AH460" s="354">
        <f t="shared" si="1950"/>
        <v>0</v>
      </c>
      <c r="AI460" s="354">
        <f t="shared" si="1950"/>
        <v>0</v>
      </c>
      <c r="AJ460" s="354">
        <f t="shared" si="1950"/>
        <v>0</v>
      </c>
      <c r="AK460" s="354">
        <f t="shared" si="1950"/>
        <v>0</v>
      </c>
      <c r="AL460" s="354">
        <f t="shared" si="1950"/>
        <v>0</v>
      </c>
      <c r="AM460" s="354">
        <f t="shared" si="1950"/>
        <v>0</v>
      </c>
      <c r="AN460" s="354">
        <f t="shared" si="1950"/>
        <v>0</v>
      </c>
      <c r="AO460" s="354">
        <f t="shared" si="1950"/>
        <v>0</v>
      </c>
      <c r="AP460" s="354">
        <f t="shared" si="1950"/>
        <v>0</v>
      </c>
      <c r="AQ460" s="354">
        <f t="shared" si="1950"/>
        <v>0</v>
      </c>
      <c r="AR460" s="354">
        <f t="shared" si="1950"/>
        <v>0</v>
      </c>
      <c r="AS460" s="354">
        <f t="shared" si="1950"/>
        <v>0</v>
      </c>
      <c r="AT460" s="354">
        <f t="shared" si="1950"/>
        <v>0</v>
      </c>
      <c r="AU460" s="354">
        <f t="shared" si="1950"/>
        <v>0</v>
      </c>
      <c r="AV460" s="354">
        <f t="shared" si="1950"/>
        <v>0</v>
      </c>
      <c r="AW460" s="354">
        <f t="shared" si="1950"/>
        <v>0</v>
      </c>
      <c r="AX460" s="354">
        <f t="shared" si="1950"/>
        <v>0</v>
      </c>
      <c r="AY460" s="354">
        <f t="shared" si="1950"/>
        <v>0</v>
      </c>
      <c r="AZ460" s="354">
        <f t="shared" si="1950"/>
        <v>0</v>
      </c>
      <c r="BA460" s="354">
        <f t="shared" si="1950"/>
        <v>0</v>
      </c>
      <c r="BB460" s="354">
        <f t="shared" si="1950"/>
        <v>0</v>
      </c>
      <c r="BC460" s="354">
        <f t="shared" si="1950"/>
        <v>0</v>
      </c>
      <c r="BD460" s="354">
        <f t="shared" si="1950"/>
        <v>0</v>
      </c>
      <c r="BE460" s="354">
        <f t="shared" si="1950"/>
        <v>0</v>
      </c>
      <c r="BF460" s="354">
        <f t="shared" si="1950"/>
        <v>0</v>
      </c>
      <c r="BG460" s="354">
        <f t="shared" si="1950"/>
        <v>0</v>
      </c>
      <c r="BH460" s="354">
        <f t="shared" si="1950"/>
        <v>0</v>
      </c>
      <c r="BI460" s="354">
        <f t="shared" si="1950"/>
        <v>0</v>
      </c>
      <c r="BJ460" s="354">
        <f t="shared" si="1950"/>
        <v>0</v>
      </c>
      <c r="BK460" s="354">
        <f t="shared" si="1950"/>
        <v>0</v>
      </c>
      <c r="BL460" s="354">
        <f t="shared" si="1950"/>
        <v>0</v>
      </c>
      <c r="BM460" s="354">
        <f t="shared" si="1950"/>
        <v>0</v>
      </c>
      <c r="BN460" s="354">
        <f t="shared" si="1950"/>
        <v>0</v>
      </c>
      <c r="BO460" s="354">
        <f t="shared" si="1950"/>
        <v>0</v>
      </c>
      <c r="BP460" s="354">
        <f t="shared" si="1950"/>
        <v>0</v>
      </c>
      <c r="BQ460" s="354">
        <f t="shared" si="1950"/>
        <v>0</v>
      </c>
      <c r="BR460" s="354">
        <f t="shared" si="1950"/>
        <v>0</v>
      </c>
      <c r="BS460" s="354">
        <f t="shared" si="1950"/>
        <v>0</v>
      </c>
      <c r="BT460" s="354">
        <f t="shared" si="1950"/>
        <v>0</v>
      </c>
      <c r="BU460" s="354">
        <f t="shared" si="1950"/>
        <v>0</v>
      </c>
      <c r="BV460" s="354">
        <f t="shared" si="1950"/>
        <v>0</v>
      </c>
      <c r="BW460" s="354">
        <f t="shared" si="1950"/>
        <v>0</v>
      </c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>
      <c r="A461" s="358"/>
      <c r="B461" s="359"/>
      <c r="C461" s="151" t="s">
        <v>463</v>
      </c>
      <c r="D461" s="353" t="s">
        <v>837</v>
      </c>
      <c r="E461" s="354">
        <f t="shared" ref="E461:BW461" si="1951">E190+E334+E388+E389</f>
        <v>60000</v>
      </c>
      <c r="F461" s="354">
        <f t="shared" si="1951"/>
        <v>0</v>
      </c>
      <c r="G461" s="354">
        <f t="shared" si="1951"/>
        <v>60000</v>
      </c>
      <c r="H461" s="354">
        <f t="shared" si="1951"/>
        <v>0</v>
      </c>
      <c r="I461" s="355">
        <f t="shared" si="1951"/>
        <v>0</v>
      </c>
      <c r="J461" s="355">
        <f t="shared" si="1951"/>
        <v>0</v>
      </c>
      <c r="K461" s="354">
        <f t="shared" si="1951"/>
        <v>0</v>
      </c>
      <c r="L461" s="354">
        <f t="shared" si="1951"/>
        <v>10132.6</v>
      </c>
      <c r="M461" s="354">
        <f t="shared" si="1951"/>
        <v>7945.57</v>
      </c>
      <c r="N461" s="354">
        <f t="shared" si="1951"/>
        <v>0</v>
      </c>
      <c r="O461" s="354">
        <f t="shared" si="1951"/>
        <v>0</v>
      </c>
      <c r="P461" s="354">
        <f t="shared" si="1951"/>
        <v>2187.0300000000002</v>
      </c>
      <c r="Q461" s="354">
        <f t="shared" si="1951"/>
        <v>0</v>
      </c>
      <c r="R461" s="356">
        <f t="shared" si="1951"/>
        <v>0</v>
      </c>
      <c r="S461" s="356">
        <f t="shared" si="1951"/>
        <v>2187.0300000000002</v>
      </c>
      <c r="T461" s="356">
        <f t="shared" si="1951"/>
        <v>0</v>
      </c>
      <c r="U461" s="354">
        <f t="shared" si="1951"/>
        <v>0</v>
      </c>
      <c r="V461" s="354">
        <f t="shared" si="1951"/>
        <v>0</v>
      </c>
      <c r="W461" s="354">
        <f t="shared" si="1951"/>
        <v>0</v>
      </c>
      <c r="X461" s="355">
        <f t="shared" si="1951"/>
        <v>0</v>
      </c>
      <c r="Y461" s="355">
        <f t="shared" si="1951"/>
        <v>0.66775667976514341</v>
      </c>
      <c r="Z461" s="355">
        <f t="shared" si="1951"/>
        <v>0</v>
      </c>
      <c r="AA461" s="354">
        <f t="shared" si="1951"/>
        <v>0</v>
      </c>
      <c r="AB461" s="354">
        <f t="shared" si="1951"/>
        <v>0</v>
      </c>
      <c r="AC461" s="354">
        <f t="shared" si="1951"/>
        <v>0</v>
      </c>
      <c r="AD461" s="354">
        <f t="shared" si="1951"/>
        <v>0</v>
      </c>
      <c r="AE461" s="354">
        <f t="shared" si="1951"/>
        <v>2187.0300000000002</v>
      </c>
      <c r="AF461" s="354">
        <f t="shared" si="1951"/>
        <v>0</v>
      </c>
      <c r="AG461" s="354">
        <f t="shared" si="1951"/>
        <v>0</v>
      </c>
      <c r="AH461" s="354">
        <f t="shared" si="1951"/>
        <v>0</v>
      </c>
      <c r="AI461" s="354">
        <f t="shared" si="1951"/>
        <v>0</v>
      </c>
      <c r="AJ461" s="354">
        <f t="shared" si="1951"/>
        <v>0</v>
      </c>
      <c r="AK461" s="354">
        <f t="shared" si="1951"/>
        <v>0</v>
      </c>
      <c r="AL461" s="354">
        <f t="shared" si="1951"/>
        <v>0</v>
      </c>
      <c r="AM461" s="354">
        <f t="shared" si="1951"/>
        <v>0</v>
      </c>
      <c r="AN461" s="354">
        <f t="shared" si="1951"/>
        <v>0</v>
      </c>
      <c r="AO461" s="354">
        <f t="shared" si="1951"/>
        <v>0</v>
      </c>
      <c r="AP461" s="354">
        <f t="shared" si="1951"/>
        <v>0</v>
      </c>
      <c r="AQ461" s="354">
        <f t="shared" si="1951"/>
        <v>0</v>
      </c>
      <c r="AR461" s="354">
        <f t="shared" si="1951"/>
        <v>0</v>
      </c>
      <c r="AS461" s="354">
        <f t="shared" si="1951"/>
        <v>0</v>
      </c>
      <c r="AT461" s="354">
        <f t="shared" si="1951"/>
        <v>0</v>
      </c>
      <c r="AU461" s="354">
        <f t="shared" si="1951"/>
        <v>0</v>
      </c>
      <c r="AV461" s="354">
        <f t="shared" si="1951"/>
        <v>0</v>
      </c>
      <c r="AW461" s="354">
        <f t="shared" si="1951"/>
        <v>0</v>
      </c>
      <c r="AX461" s="354">
        <f t="shared" si="1951"/>
        <v>0</v>
      </c>
      <c r="AY461" s="354">
        <f t="shared" si="1951"/>
        <v>0</v>
      </c>
      <c r="AZ461" s="354">
        <f t="shared" si="1951"/>
        <v>0</v>
      </c>
      <c r="BA461" s="354">
        <f t="shared" si="1951"/>
        <v>0</v>
      </c>
      <c r="BB461" s="354">
        <f t="shared" si="1951"/>
        <v>0</v>
      </c>
      <c r="BC461" s="354">
        <f t="shared" si="1951"/>
        <v>0</v>
      </c>
      <c r="BD461" s="354">
        <f t="shared" si="1951"/>
        <v>0</v>
      </c>
      <c r="BE461" s="354">
        <f t="shared" si="1951"/>
        <v>0</v>
      </c>
      <c r="BF461" s="354">
        <f t="shared" si="1951"/>
        <v>0</v>
      </c>
      <c r="BG461" s="354">
        <f t="shared" si="1951"/>
        <v>0</v>
      </c>
      <c r="BH461" s="354">
        <f t="shared" si="1951"/>
        <v>0</v>
      </c>
      <c r="BI461" s="354">
        <f t="shared" si="1951"/>
        <v>0</v>
      </c>
      <c r="BJ461" s="354">
        <f t="shared" si="1951"/>
        <v>0</v>
      </c>
      <c r="BK461" s="354">
        <f t="shared" si="1951"/>
        <v>0</v>
      </c>
      <c r="BL461" s="354">
        <f t="shared" si="1951"/>
        <v>0</v>
      </c>
      <c r="BM461" s="354">
        <f t="shared" si="1951"/>
        <v>0</v>
      </c>
      <c r="BN461" s="354">
        <f t="shared" si="1951"/>
        <v>0</v>
      </c>
      <c r="BO461" s="354">
        <f t="shared" si="1951"/>
        <v>0</v>
      </c>
      <c r="BP461" s="354">
        <f t="shared" si="1951"/>
        <v>0</v>
      </c>
      <c r="BQ461" s="354">
        <f t="shared" si="1951"/>
        <v>0</v>
      </c>
      <c r="BR461" s="354">
        <f t="shared" si="1951"/>
        <v>0</v>
      </c>
      <c r="BS461" s="354">
        <f t="shared" si="1951"/>
        <v>0</v>
      </c>
      <c r="BT461" s="354">
        <f t="shared" si="1951"/>
        <v>0</v>
      </c>
      <c r="BU461" s="354">
        <f t="shared" si="1951"/>
        <v>0</v>
      </c>
      <c r="BV461" s="354">
        <f t="shared" si="1951"/>
        <v>0</v>
      </c>
      <c r="BW461" s="354">
        <f t="shared" si="1951"/>
        <v>0</v>
      </c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>
      <c r="A462" s="358"/>
      <c r="B462" s="359"/>
      <c r="C462" s="151" t="s">
        <v>738</v>
      </c>
      <c r="D462" s="353" t="s">
        <v>838</v>
      </c>
      <c r="E462" s="354">
        <f t="shared" ref="E462:BW462" si="1952">E390</f>
        <v>8000</v>
      </c>
      <c r="F462" s="354">
        <f t="shared" si="1952"/>
        <v>0</v>
      </c>
      <c r="G462" s="354">
        <f t="shared" si="1952"/>
        <v>8000</v>
      </c>
      <c r="H462" s="354">
        <f t="shared" si="1952"/>
        <v>0</v>
      </c>
      <c r="I462" s="355">
        <f t="shared" si="1952"/>
        <v>0.54029250000000006</v>
      </c>
      <c r="J462" s="355">
        <f t="shared" si="1952"/>
        <v>0.54029250000000006</v>
      </c>
      <c r="K462" s="356">
        <f t="shared" si="1952"/>
        <v>4322.34</v>
      </c>
      <c r="L462" s="356">
        <f t="shared" si="1952"/>
        <v>0</v>
      </c>
      <c r="M462" s="356">
        <f t="shared" si="1952"/>
        <v>0</v>
      </c>
      <c r="N462" s="356">
        <f t="shared" si="1952"/>
        <v>0</v>
      </c>
      <c r="O462" s="354">
        <f t="shared" si="1952"/>
        <v>4322.34</v>
      </c>
      <c r="P462" s="354">
        <f t="shared" si="1952"/>
        <v>0</v>
      </c>
      <c r="Q462" s="354">
        <f t="shared" si="1952"/>
        <v>0</v>
      </c>
      <c r="R462" s="356">
        <f t="shared" si="1952"/>
        <v>4322.34</v>
      </c>
      <c r="S462" s="356">
        <f t="shared" si="1952"/>
        <v>0</v>
      </c>
      <c r="T462" s="356">
        <f t="shared" si="1952"/>
        <v>0</v>
      </c>
      <c r="U462" s="354">
        <f t="shared" si="1952"/>
        <v>0</v>
      </c>
      <c r="V462" s="354">
        <f t="shared" si="1952"/>
        <v>0</v>
      </c>
      <c r="W462" s="354">
        <f t="shared" si="1952"/>
        <v>0</v>
      </c>
      <c r="X462" s="355">
        <f t="shared" si="1952"/>
        <v>1</v>
      </c>
      <c r="Y462" s="355">
        <f t="shared" si="1952"/>
        <v>0</v>
      </c>
      <c r="Z462" s="355">
        <f t="shared" si="1952"/>
        <v>0</v>
      </c>
      <c r="AA462" s="356">
        <f t="shared" si="1952"/>
        <v>0</v>
      </c>
      <c r="AB462" s="356">
        <f t="shared" si="1952"/>
        <v>0</v>
      </c>
      <c r="AC462" s="356">
        <f t="shared" si="1952"/>
        <v>0</v>
      </c>
      <c r="AD462" s="356">
        <f t="shared" si="1952"/>
        <v>0</v>
      </c>
      <c r="AE462" s="356">
        <f t="shared" si="1952"/>
        <v>0</v>
      </c>
      <c r="AF462" s="356">
        <f t="shared" si="1952"/>
        <v>0</v>
      </c>
      <c r="AG462" s="356">
        <f t="shared" si="1952"/>
        <v>0</v>
      </c>
      <c r="AH462" s="356">
        <f t="shared" si="1952"/>
        <v>0</v>
      </c>
      <c r="AI462" s="356">
        <f t="shared" si="1952"/>
        <v>0</v>
      </c>
      <c r="AJ462" s="356">
        <f t="shared" si="1952"/>
        <v>4322.34</v>
      </c>
      <c r="AK462" s="356">
        <f t="shared" si="1952"/>
        <v>0</v>
      </c>
      <c r="AL462" s="356">
        <f t="shared" si="1952"/>
        <v>0</v>
      </c>
      <c r="AM462" s="356">
        <f t="shared" si="1952"/>
        <v>0</v>
      </c>
      <c r="AN462" s="356">
        <f t="shared" si="1952"/>
        <v>0</v>
      </c>
      <c r="AO462" s="356">
        <f t="shared" si="1952"/>
        <v>0</v>
      </c>
      <c r="AP462" s="356">
        <f t="shared" si="1952"/>
        <v>0</v>
      </c>
      <c r="AQ462" s="356">
        <f t="shared" si="1952"/>
        <v>0</v>
      </c>
      <c r="AR462" s="356">
        <f t="shared" si="1952"/>
        <v>0</v>
      </c>
      <c r="AS462" s="356">
        <f t="shared" si="1952"/>
        <v>0</v>
      </c>
      <c r="AT462" s="356">
        <f t="shared" si="1952"/>
        <v>0</v>
      </c>
      <c r="AU462" s="356">
        <f t="shared" si="1952"/>
        <v>0</v>
      </c>
      <c r="AV462" s="356">
        <f t="shared" si="1952"/>
        <v>0</v>
      </c>
      <c r="AW462" s="356">
        <f t="shared" si="1952"/>
        <v>0</v>
      </c>
      <c r="AX462" s="356">
        <f t="shared" si="1952"/>
        <v>0</v>
      </c>
      <c r="AY462" s="356">
        <f t="shared" si="1952"/>
        <v>0</v>
      </c>
      <c r="AZ462" s="356">
        <f t="shared" si="1952"/>
        <v>0</v>
      </c>
      <c r="BA462" s="356">
        <f t="shared" si="1952"/>
        <v>0</v>
      </c>
      <c r="BB462" s="356">
        <f t="shared" si="1952"/>
        <v>0</v>
      </c>
      <c r="BC462" s="356">
        <f t="shared" si="1952"/>
        <v>0</v>
      </c>
      <c r="BD462" s="356">
        <f t="shared" si="1952"/>
        <v>0</v>
      </c>
      <c r="BE462" s="356">
        <f t="shared" si="1952"/>
        <v>0</v>
      </c>
      <c r="BF462" s="356">
        <f t="shared" si="1952"/>
        <v>0</v>
      </c>
      <c r="BG462" s="356">
        <f t="shared" si="1952"/>
        <v>0</v>
      </c>
      <c r="BH462" s="356">
        <f t="shared" si="1952"/>
        <v>0</v>
      </c>
      <c r="BI462" s="356">
        <f t="shared" si="1952"/>
        <v>0</v>
      </c>
      <c r="BJ462" s="356">
        <f t="shared" si="1952"/>
        <v>0</v>
      </c>
      <c r="BK462" s="356">
        <f t="shared" si="1952"/>
        <v>0</v>
      </c>
      <c r="BL462" s="356">
        <f t="shared" si="1952"/>
        <v>0</v>
      </c>
      <c r="BM462" s="356">
        <f t="shared" si="1952"/>
        <v>0</v>
      </c>
      <c r="BN462" s="354">
        <f t="shared" si="1952"/>
        <v>4322.34</v>
      </c>
      <c r="BO462" s="354">
        <f t="shared" si="1952"/>
        <v>0</v>
      </c>
      <c r="BP462" s="354">
        <f t="shared" si="1952"/>
        <v>4322.34</v>
      </c>
      <c r="BQ462" s="354">
        <f t="shared" si="1952"/>
        <v>0</v>
      </c>
      <c r="BR462" s="354">
        <f t="shared" si="1952"/>
        <v>0</v>
      </c>
      <c r="BS462" s="354">
        <f t="shared" si="1952"/>
        <v>0</v>
      </c>
      <c r="BT462" s="354">
        <f t="shared" si="1952"/>
        <v>0</v>
      </c>
      <c r="BU462" s="354">
        <f t="shared" si="1952"/>
        <v>4322.34</v>
      </c>
      <c r="BV462" s="354">
        <f t="shared" si="1952"/>
        <v>0</v>
      </c>
      <c r="BW462" s="354">
        <f t="shared" si="1952"/>
        <v>4322.34</v>
      </c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>
      <c r="A463" s="358"/>
      <c r="B463" s="359"/>
      <c r="C463" s="56" t="s">
        <v>466</v>
      </c>
      <c r="D463" s="363" t="s">
        <v>469</v>
      </c>
      <c r="E463" s="364">
        <f t="shared" ref="E463:BW463" si="1953">E191+E192+E193+E194+E195+E196</f>
        <v>10000</v>
      </c>
      <c r="F463" s="364">
        <f t="shared" si="1953"/>
        <v>0</v>
      </c>
      <c r="G463" s="364">
        <f t="shared" si="1953"/>
        <v>10000</v>
      </c>
      <c r="H463" s="364">
        <f t="shared" si="1953"/>
        <v>0</v>
      </c>
      <c r="I463" s="365">
        <f t="shared" si="1953"/>
        <v>2.46E-2</v>
      </c>
      <c r="J463" s="365">
        <f t="shared" si="1953"/>
        <v>0</v>
      </c>
      <c r="K463" s="364">
        <f t="shared" si="1953"/>
        <v>6185.16</v>
      </c>
      <c r="L463" s="364">
        <f t="shared" si="1953"/>
        <v>0</v>
      </c>
      <c r="M463" s="364">
        <f t="shared" si="1953"/>
        <v>0</v>
      </c>
      <c r="N463" s="364">
        <f t="shared" si="1953"/>
        <v>0</v>
      </c>
      <c r="O463" s="364">
        <f t="shared" si="1953"/>
        <v>56.96</v>
      </c>
      <c r="P463" s="364">
        <f t="shared" si="1953"/>
        <v>0</v>
      </c>
      <c r="Q463" s="364">
        <f t="shared" si="1953"/>
        <v>0</v>
      </c>
      <c r="R463" s="366">
        <f t="shared" si="1953"/>
        <v>56.96</v>
      </c>
      <c r="S463" s="366">
        <f t="shared" si="1953"/>
        <v>0</v>
      </c>
      <c r="T463" s="366">
        <f t="shared" si="1953"/>
        <v>0</v>
      </c>
      <c r="U463" s="364">
        <f t="shared" si="1953"/>
        <v>6128.2</v>
      </c>
      <c r="V463" s="364">
        <f t="shared" si="1953"/>
        <v>0</v>
      </c>
      <c r="W463" s="364">
        <f t="shared" si="1953"/>
        <v>0</v>
      </c>
      <c r="X463" s="365">
        <f t="shared" si="1953"/>
        <v>1</v>
      </c>
      <c r="Y463" s="365">
        <f t="shared" si="1953"/>
        <v>0</v>
      </c>
      <c r="Z463" s="365">
        <f t="shared" si="1953"/>
        <v>0</v>
      </c>
      <c r="AA463" s="364">
        <f t="shared" si="1953"/>
        <v>0</v>
      </c>
      <c r="AB463" s="364">
        <f t="shared" si="1953"/>
        <v>0</v>
      </c>
      <c r="AC463" s="364">
        <f t="shared" si="1953"/>
        <v>0</v>
      </c>
      <c r="AD463" s="364">
        <f t="shared" si="1953"/>
        <v>0</v>
      </c>
      <c r="AE463" s="364">
        <f t="shared" si="1953"/>
        <v>0</v>
      </c>
      <c r="AF463" s="364">
        <f t="shared" si="1953"/>
        <v>0</v>
      </c>
      <c r="AG463" s="364">
        <f t="shared" si="1953"/>
        <v>0</v>
      </c>
      <c r="AH463" s="364">
        <f t="shared" si="1953"/>
        <v>0</v>
      </c>
      <c r="AI463" s="364">
        <f t="shared" si="1953"/>
        <v>0</v>
      </c>
      <c r="AJ463" s="364">
        <f t="shared" si="1953"/>
        <v>0</v>
      </c>
      <c r="AK463" s="364">
        <f t="shared" si="1953"/>
        <v>0</v>
      </c>
      <c r="AL463" s="364">
        <f t="shared" si="1953"/>
        <v>0</v>
      </c>
      <c r="AM463" s="364">
        <f t="shared" si="1953"/>
        <v>0</v>
      </c>
      <c r="AN463" s="364">
        <f t="shared" si="1953"/>
        <v>0</v>
      </c>
      <c r="AO463" s="364">
        <f t="shared" si="1953"/>
        <v>0</v>
      </c>
      <c r="AP463" s="364">
        <f t="shared" si="1953"/>
        <v>56.96</v>
      </c>
      <c r="AQ463" s="364">
        <f t="shared" si="1953"/>
        <v>0</v>
      </c>
      <c r="AR463" s="364">
        <f t="shared" si="1953"/>
        <v>0</v>
      </c>
      <c r="AS463" s="364">
        <f t="shared" si="1953"/>
        <v>0</v>
      </c>
      <c r="AT463" s="364">
        <f t="shared" si="1953"/>
        <v>0</v>
      </c>
      <c r="AU463" s="364">
        <f t="shared" si="1953"/>
        <v>0</v>
      </c>
      <c r="AV463" s="364">
        <f t="shared" si="1953"/>
        <v>0</v>
      </c>
      <c r="AW463" s="364">
        <f t="shared" si="1953"/>
        <v>0</v>
      </c>
      <c r="AX463" s="364">
        <f t="shared" si="1953"/>
        <v>0</v>
      </c>
      <c r="AY463" s="364">
        <f t="shared" si="1953"/>
        <v>0</v>
      </c>
      <c r="AZ463" s="364">
        <f t="shared" si="1953"/>
        <v>0</v>
      </c>
      <c r="BA463" s="364">
        <f t="shared" si="1953"/>
        <v>0</v>
      </c>
      <c r="BB463" s="364">
        <f t="shared" si="1953"/>
        <v>0</v>
      </c>
      <c r="BC463" s="364">
        <f t="shared" si="1953"/>
        <v>0</v>
      </c>
      <c r="BD463" s="364">
        <f t="shared" si="1953"/>
        <v>0</v>
      </c>
      <c r="BE463" s="364">
        <f t="shared" si="1953"/>
        <v>0</v>
      </c>
      <c r="BF463" s="364">
        <f t="shared" si="1953"/>
        <v>0</v>
      </c>
      <c r="BG463" s="364">
        <f t="shared" si="1953"/>
        <v>0</v>
      </c>
      <c r="BH463" s="364">
        <f t="shared" si="1953"/>
        <v>0</v>
      </c>
      <c r="BI463" s="364">
        <f t="shared" si="1953"/>
        <v>0</v>
      </c>
      <c r="BJ463" s="364">
        <f t="shared" si="1953"/>
        <v>0</v>
      </c>
      <c r="BK463" s="364">
        <f t="shared" si="1953"/>
        <v>0</v>
      </c>
      <c r="BL463" s="364">
        <f t="shared" si="1953"/>
        <v>0</v>
      </c>
      <c r="BM463" s="364">
        <f t="shared" si="1953"/>
        <v>0</v>
      </c>
      <c r="BN463" s="364">
        <f t="shared" si="1953"/>
        <v>56.96</v>
      </c>
      <c r="BO463" s="364">
        <f t="shared" si="1953"/>
        <v>0</v>
      </c>
      <c r="BP463" s="364">
        <f t="shared" si="1953"/>
        <v>56.96</v>
      </c>
      <c r="BQ463" s="364">
        <f t="shared" si="1953"/>
        <v>6128.2</v>
      </c>
      <c r="BR463" s="364">
        <f t="shared" si="1953"/>
        <v>0</v>
      </c>
      <c r="BS463" s="364">
        <f t="shared" si="1953"/>
        <v>6128.2</v>
      </c>
      <c r="BT463" s="364">
        <f t="shared" si="1953"/>
        <v>0</v>
      </c>
      <c r="BU463" s="364">
        <f t="shared" si="1953"/>
        <v>56.96</v>
      </c>
      <c r="BV463" s="364">
        <f t="shared" si="1953"/>
        <v>6128.2</v>
      </c>
      <c r="BW463" s="364">
        <f t="shared" si="1953"/>
        <v>56.96</v>
      </c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>
      <c r="A464" s="358"/>
      <c r="B464" s="359"/>
      <c r="C464" s="56" t="s">
        <v>134</v>
      </c>
      <c r="D464" s="357" t="s">
        <v>135</v>
      </c>
      <c r="E464" s="364">
        <f t="shared" ref="E464:BW464" si="1954">E14+E144+E197+E297+E303+E309</f>
        <v>40546.770000000004</v>
      </c>
      <c r="F464" s="364">
        <f t="shared" si="1954"/>
        <v>0</v>
      </c>
      <c r="G464" s="364">
        <f t="shared" si="1954"/>
        <v>40546.770000000004</v>
      </c>
      <c r="H464" s="364">
        <f t="shared" si="1954"/>
        <v>0</v>
      </c>
      <c r="I464" s="365">
        <f t="shared" si="1954"/>
        <v>0</v>
      </c>
      <c r="J464" s="365">
        <f t="shared" si="1954"/>
        <v>0</v>
      </c>
      <c r="K464" s="364">
        <f t="shared" si="1954"/>
        <v>0</v>
      </c>
      <c r="L464" s="364">
        <f t="shared" si="1954"/>
        <v>0</v>
      </c>
      <c r="M464" s="364">
        <f t="shared" si="1954"/>
        <v>0</v>
      </c>
      <c r="N464" s="364">
        <f t="shared" si="1954"/>
        <v>0</v>
      </c>
      <c r="O464" s="364">
        <f t="shared" si="1954"/>
        <v>0</v>
      </c>
      <c r="P464" s="364">
        <f t="shared" si="1954"/>
        <v>0</v>
      </c>
      <c r="Q464" s="364">
        <f t="shared" si="1954"/>
        <v>0</v>
      </c>
      <c r="R464" s="366">
        <f t="shared" si="1954"/>
        <v>0</v>
      </c>
      <c r="S464" s="366">
        <f t="shared" si="1954"/>
        <v>0</v>
      </c>
      <c r="T464" s="366">
        <f t="shared" si="1954"/>
        <v>0</v>
      </c>
      <c r="U464" s="364">
        <f t="shared" si="1954"/>
        <v>0</v>
      </c>
      <c r="V464" s="364">
        <f t="shared" si="1954"/>
        <v>0</v>
      </c>
      <c r="W464" s="364">
        <f t="shared" si="1954"/>
        <v>0</v>
      </c>
      <c r="X464" s="365">
        <f t="shared" si="1954"/>
        <v>0</v>
      </c>
      <c r="Y464" s="365">
        <f t="shared" si="1954"/>
        <v>0</v>
      </c>
      <c r="Z464" s="365">
        <f t="shared" si="1954"/>
        <v>0</v>
      </c>
      <c r="AA464" s="364">
        <f t="shared" si="1954"/>
        <v>0</v>
      </c>
      <c r="AB464" s="364">
        <f t="shared" si="1954"/>
        <v>0</v>
      </c>
      <c r="AC464" s="364">
        <f t="shared" si="1954"/>
        <v>0</v>
      </c>
      <c r="AD464" s="364">
        <f t="shared" si="1954"/>
        <v>0</v>
      </c>
      <c r="AE464" s="364">
        <f t="shared" si="1954"/>
        <v>0</v>
      </c>
      <c r="AF464" s="364">
        <f t="shared" si="1954"/>
        <v>0</v>
      </c>
      <c r="AG464" s="364">
        <f t="shared" si="1954"/>
        <v>0</v>
      </c>
      <c r="AH464" s="364">
        <f t="shared" si="1954"/>
        <v>0</v>
      </c>
      <c r="AI464" s="364">
        <f t="shared" si="1954"/>
        <v>0</v>
      </c>
      <c r="AJ464" s="364">
        <f t="shared" si="1954"/>
        <v>0</v>
      </c>
      <c r="AK464" s="364">
        <f t="shared" si="1954"/>
        <v>0</v>
      </c>
      <c r="AL464" s="364">
        <f t="shared" si="1954"/>
        <v>0</v>
      </c>
      <c r="AM464" s="364">
        <f t="shared" si="1954"/>
        <v>0</v>
      </c>
      <c r="AN464" s="364">
        <f t="shared" si="1954"/>
        <v>0</v>
      </c>
      <c r="AO464" s="364">
        <f t="shared" si="1954"/>
        <v>0</v>
      </c>
      <c r="AP464" s="364">
        <f t="shared" si="1954"/>
        <v>0</v>
      </c>
      <c r="AQ464" s="364">
        <f t="shared" si="1954"/>
        <v>0</v>
      </c>
      <c r="AR464" s="364">
        <f t="shared" si="1954"/>
        <v>0</v>
      </c>
      <c r="AS464" s="364">
        <f t="shared" si="1954"/>
        <v>0</v>
      </c>
      <c r="AT464" s="364">
        <f t="shared" si="1954"/>
        <v>0</v>
      </c>
      <c r="AU464" s="364">
        <f t="shared" si="1954"/>
        <v>0</v>
      </c>
      <c r="AV464" s="364">
        <f t="shared" si="1954"/>
        <v>0</v>
      </c>
      <c r="AW464" s="364">
        <f t="shared" si="1954"/>
        <v>0</v>
      </c>
      <c r="AX464" s="364">
        <f t="shared" si="1954"/>
        <v>0</v>
      </c>
      <c r="AY464" s="364">
        <f t="shared" si="1954"/>
        <v>0</v>
      </c>
      <c r="AZ464" s="364">
        <f t="shared" si="1954"/>
        <v>0</v>
      </c>
      <c r="BA464" s="364">
        <f t="shared" si="1954"/>
        <v>0</v>
      </c>
      <c r="BB464" s="364">
        <f t="shared" si="1954"/>
        <v>0</v>
      </c>
      <c r="BC464" s="364">
        <f t="shared" si="1954"/>
        <v>0</v>
      </c>
      <c r="BD464" s="364">
        <f t="shared" si="1954"/>
        <v>0</v>
      </c>
      <c r="BE464" s="364">
        <f t="shared" si="1954"/>
        <v>0</v>
      </c>
      <c r="BF464" s="364">
        <f t="shared" si="1954"/>
        <v>0</v>
      </c>
      <c r="BG464" s="364">
        <f t="shared" si="1954"/>
        <v>0</v>
      </c>
      <c r="BH464" s="364">
        <f t="shared" si="1954"/>
        <v>0</v>
      </c>
      <c r="BI464" s="364">
        <f t="shared" si="1954"/>
        <v>0</v>
      </c>
      <c r="BJ464" s="364">
        <f t="shared" si="1954"/>
        <v>0</v>
      </c>
      <c r="BK464" s="364">
        <f t="shared" si="1954"/>
        <v>0</v>
      </c>
      <c r="BL464" s="364">
        <f t="shared" si="1954"/>
        <v>0</v>
      </c>
      <c r="BM464" s="364">
        <f t="shared" si="1954"/>
        <v>0</v>
      </c>
      <c r="BN464" s="364">
        <f t="shared" si="1954"/>
        <v>0</v>
      </c>
      <c r="BO464" s="364">
        <f t="shared" si="1954"/>
        <v>0</v>
      </c>
      <c r="BP464" s="364">
        <f t="shared" si="1954"/>
        <v>0</v>
      </c>
      <c r="BQ464" s="364">
        <f t="shared" si="1954"/>
        <v>0</v>
      </c>
      <c r="BR464" s="364">
        <f t="shared" si="1954"/>
        <v>0</v>
      </c>
      <c r="BS464" s="364">
        <f t="shared" si="1954"/>
        <v>0</v>
      </c>
      <c r="BT464" s="364">
        <f t="shared" si="1954"/>
        <v>0</v>
      </c>
      <c r="BU464" s="364">
        <f t="shared" si="1954"/>
        <v>0</v>
      </c>
      <c r="BV464" s="364">
        <f t="shared" si="1954"/>
        <v>0</v>
      </c>
      <c r="BW464" s="364">
        <f t="shared" si="1954"/>
        <v>0</v>
      </c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>
      <c r="A465" s="358"/>
      <c r="B465" s="359"/>
      <c r="C465" s="56" t="s">
        <v>377</v>
      </c>
      <c r="D465" s="367" t="s">
        <v>378</v>
      </c>
      <c r="E465" s="364">
        <f t="shared" ref="E465:BW465" si="1955">E135+E160+E161+E162+E163+E164+E165+E166+E167+E168+E169+E170+E171+E172+E173+E174</f>
        <v>15000</v>
      </c>
      <c r="F465" s="364">
        <f t="shared" si="1955"/>
        <v>0</v>
      </c>
      <c r="G465" s="364">
        <f t="shared" si="1955"/>
        <v>15000</v>
      </c>
      <c r="H465" s="364">
        <f t="shared" si="1955"/>
        <v>0</v>
      </c>
      <c r="I465" s="365">
        <f t="shared" si="1955"/>
        <v>0</v>
      </c>
      <c r="J465" s="365">
        <f t="shared" si="1955"/>
        <v>0</v>
      </c>
      <c r="K465" s="364">
        <f t="shared" si="1955"/>
        <v>24276.880000000001</v>
      </c>
      <c r="L465" s="364">
        <f t="shared" si="1955"/>
        <v>18800</v>
      </c>
      <c r="M465" s="364">
        <f t="shared" si="1955"/>
        <v>18800</v>
      </c>
      <c r="N465" s="364">
        <f t="shared" si="1955"/>
        <v>0</v>
      </c>
      <c r="O465" s="366">
        <f t="shared" si="1955"/>
        <v>20419.169999999998</v>
      </c>
      <c r="P465" s="366">
        <f t="shared" si="1955"/>
        <v>0</v>
      </c>
      <c r="Q465" s="366">
        <f t="shared" si="1955"/>
        <v>0</v>
      </c>
      <c r="R465" s="366">
        <f t="shared" si="1955"/>
        <v>20419.169999999998</v>
      </c>
      <c r="S465" s="366">
        <f t="shared" si="1955"/>
        <v>0</v>
      </c>
      <c r="T465" s="366">
        <f t="shared" si="1955"/>
        <v>0</v>
      </c>
      <c r="U465" s="366">
        <f t="shared" si="1955"/>
        <v>3857.71</v>
      </c>
      <c r="V465" s="364">
        <f t="shared" si="1955"/>
        <v>0</v>
      </c>
      <c r="W465" s="366">
        <f t="shared" si="1955"/>
        <v>0</v>
      </c>
      <c r="X465" s="365">
        <f t="shared" si="1955"/>
        <v>10</v>
      </c>
      <c r="Y465" s="365">
        <f t="shared" si="1955"/>
        <v>0</v>
      </c>
      <c r="Z465" s="365">
        <f t="shared" si="1955"/>
        <v>0</v>
      </c>
      <c r="AA465" s="364">
        <f t="shared" si="1955"/>
        <v>0</v>
      </c>
      <c r="AB465" s="364">
        <f t="shared" si="1955"/>
        <v>0</v>
      </c>
      <c r="AC465" s="364">
        <f t="shared" si="1955"/>
        <v>0</v>
      </c>
      <c r="AD465" s="364">
        <f t="shared" si="1955"/>
        <v>7089.9</v>
      </c>
      <c r="AE465" s="364">
        <f t="shared" si="1955"/>
        <v>0</v>
      </c>
      <c r="AF465" s="364">
        <f t="shared" si="1955"/>
        <v>0</v>
      </c>
      <c r="AG465" s="364">
        <f t="shared" si="1955"/>
        <v>780</v>
      </c>
      <c r="AH465" s="364">
        <f t="shared" si="1955"/>
        <v>0</v>
      </c>
      <c r="AI465" s="364">
        <f t="shared" si="1955"/>
        <v>0</v>
      </c>
      <c r="AJ465" s="364">
        <f t="shared" si="1955"/>
        <v>6429.369999999999</v>
      </c>
      <c r="AK465" s="364">
        <f t="shared" si="1955"/>
        <v>0</v>
      </c>
      <c r="AL465" s="364">
        <f t="shared" si="1955"/>
        <v>0</v>
      </c>
      <c r="AM465" s="364">
        <f t="shared" si="1955"/>
        <v>5879.9</v>
      </c>
      <c r="AN465" s="364">
        <f t="shared" si="1955"/>
        <v>0</v>
      </c>
      <c r="AO465" s="364">
        <f t="shared" si="1955"/>
        <v>0</v>
      </c>
      <c r="AP465" s="364">
        <f t="shared" si="1955"/>
        <v>240</v>
      </c>
      <c r="AQ465" s="364">
        <f t="shared" si="1955"/>
        <v>0</v>
      </c>
      <c r="AR465" s="364">
        <f t="shared" si="1955"/>
        <v>0</v>
      </c>
      <c r="AS465" s="364">
        <f t="shared" si="1955"/>
        <v>0</v>
      </c>
      <c r="AT465" s="364">
        <f t="shared" si="1955"/>
        <v>0</v>
      </c>
      <c r="AU465" s="364">
        <f t="shared" si="1955"/>
        <v>0</v>
      </c>
      <c r="AV465" s="364">
        <f t="shared" si="1955"/>
        <v>0</v>
      </c>
      <c r="AW465" s="364">
        <f t="shared" si="1955"/>
        <v>0</v>
      </c>
      <c r="AX465" s="364">
        <f t="shared" si="1955"/>
        <v>0</v>
      </c>
      <c r="AY465" s="364">
        <f t="shared" si="1955"/>
        <v>0</v>
      </c>
      <c r="AZ465" s="364">
        <f t="shared" si="1955"/>
        <v>0</v>
      </c>
      <c r="BA465" s="364">
        <f t="shared" si="1955"/>
        <v>0</v>
      </c>
      <c r="BB465" s="364">
        <f t="shared" si="1955"/>
        <v>0</v>
      </c>
      <c r="BC465" s="364">
        <f t="shared" si="1955"/>
        <v>0</v>
      </c>
      <c r="BD465" s="364">
        <f t="shared" si="1955"/>
        <v>0</v>
      </c>
      <c r="BE465" s="364">
        <f t="shared" si="1955"/>
        <v>0</v>
      </c>
      <c r="BF465" s="364">
        <f t="shared" si="1955"/>
        <v>0</v>
      </c>
      <c r="BG465" s="364">
        <f t="shared" si="1955"/>
        <v>0</v>
      </c>
      <c r="BH465" s="364">
        <f t="shared" si="1955"/>
        <v>0</v>
      </c>
      <c r="BI465" s="364">
        <f t="shared" si="1955"/>
        <v>0</v>
      </c>
      <c r="BJ465" s="364">
        <f t="shared" si="1955"/>
        <v>0</v>
      </c>
      <c r="BK465" s="364">
        <f t="shared" si="1955"/>
        <v>0</v>
      </c>
      <c r="BL465" s="364">
        <f t="shared" si="1955"/>
        <v>0</v>
      </c>
      <c r="BM465" s="364">
        <f t="shared" si="1955"/>
        <v>0</v>
      </c>
      <c r="BN465" s="364">
        <f t="shared" si="1955"/>
        <v>20419.169999999998</v>
      </c>
      <c r="BO465" s="364">
        <f t="shared" si="1955"/>
        <v>0</v>
      </c>
      <c r="BP465" s="364">
        <f t="shared" si="1955"/>
        <v>20419.169999999998</v>
      </c>
      <c r="BQ465" s="364">
        <f t="shared" si="1955"/>
        <v>3857.71</v>
      </c>
      <c r="BR465" s="364">
        <f t="shared" si="1955"/>
        <v>0</v>
      </c>
      <c r="BS465" s="364">
        <f t="shared" si="1955"/>
        <v>3857.71</v>
      </c>
      <c r="BT465" s="364">
        <f t="shared" si="1955"/>
        <v>0</v>
      </c>
      <c r="BU465" s="364">
        <f t="shared" si="1955"/>
        <v>20419.169999999998</v>
      </c>
      <c r="BV465" s="364">
        <f t="shared" si="1955"/>
        <v>3857.71</v>
      </c>
      <c r="BW465" s="364">
        <f t="shared" si="1955"/>
        <v>20419.169999999998</v>
      </c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>
      <c r="A466" s="358"/>
      <c r="B466" s="359"/>
      <c r="C466" s="151" t="s">
        <v>680</v>
      </c>
      <c r="D466" s="353" t="s">
        <v>839</v>
      </c>
      <c r="E466" s="364">
        <f t="shared" ref="E466:BW466" si="1956">E354+E391+E392</f>
        <v>40000</v>
      </c>
      <c r="F466" s="364">
        <f t="shared" si="1956"/>
        <v>0</v>
      </c>
      <c r="G466" s="364">
        <f t="shared" si="1956"/>
        <v>40000</v>
      </c>
      <c r="H466" s="364">
        <f t="shared" si="1956"/>
        <v>0</v>
      </c>
      <c r="I466" s="365">
        <f t="shared" si="1956"/>
        <v>0</v>
      </c>
      <c r="J466" s="365">
        <f t="shared" si="1956"/>
        <v>0</v>
      </c>
      <c r="K466" s="366">
        <f t="shared" si="1956"/>
        <v>0</v>
      </c>
      <c r="L466" s="366">
        <f t="shared" si="1956"/>
        <v>115</v>
      </c>
      <c r="M466" s="366">
        <f t="shared" si="1956"/>
        <v>0</v>
      </c>
      <c r="N466" s="366">
        <f t="shared" si="1956"/>
        <v>0</v>
      </c>
      <c r="O466" s="364">
        <f t="shared" si="1956"/>
        <v>0</v>
      </c>
      <c r="P466" s="364">
        <f t="shared" si="1956"/>
        <v>115</v>
      </c>
      <c r="Q466" s="364">
        <f t="shared" si="1956"/>
        <v>0</v>
      </c>
      <c r="R466" s="366">
        <f t="shared" si="1956"/>
        <v>0</v>
      </c>
      <c r="S466" s="366">
        <f t="shared" si="1956"/>
        <v>115</v>
      </c>
      <c r="T466" s="366">
        <f t="shared" si="1956"/>
        <v>0</v>
      </c>
      <c r="U466" s="364">
        <f t="shared" si="1956"/>
        <v>0</v>
      </c>
      <c r="V466" s="364">
        <f t="shared" si="1956"/>
        <v>0</v>
      </c>
      <c r="W466" s="364">
        <f t="shared" si="1956"/>
        <v>0</v>
      </c>
      <c r="X466" s="365">
        <f t="shared" si="1956"/>
        <v>0</v>
      </c>
      <c r="Y466" s="365">
        <f t="shared" si="1956"/>
        <v>1</v>
      </c>
      <c r="Z466" s="365">
        <f t="shared" si="1956"/>
        <v>0</v>
      </c>
      <c r="AA466" s="366">
        <f t="shared" si="1956"/>
        <v>0</v>
      </c>
      <c r="AB466" s="366">
        <f t="shared" si="1956"/>
        <v>0</v>
      </c>
      <c r="AC466" s="366">
        <f t="shared" si="1956"/>
        <v>0</v>
      </c>
      <c r="AD466" s="366">
        <f t="shared" si="1956"/>
        <v>0</v>
      </c>
      <c r="AE466" s="366">
        <f t="shared" si="1956"/>
        <v>0</v>
      </c>
      <c r="AF466" s="366">
        <f t="shared" si="1956"/>
        <v>0</v>
      </c>
      <c r="AG466" s="366">
        <f t="shared" si="1956"/>
        <v>0</v>
      </c>
      <c r="AH466" s="366">
        <f t="shared" si="1956"/>
        <v>0</v>
      </c>
      <c r="AI466" s="366">
        <f t="shared" si="1956"/>
        <v>0</v>
      </c>
      <c r="AJ466" s="366">
        <f t="shared" si="1956"/>
        <v>0</v>
      </c>
      <c r="AK466" s="366">
        <f t="shared" si="1956"/>
        <v>0</v>
      </c>
      <c r="AL466" s="366">
        <f t="shared" si="1956"/>
        <v>0</v>
      </c>
      <c r="AM466" s="366">
        <f t="shared" si="1956"/>
        <v>0</v>
      </c>
      <c r="AN466" s="366">
        <f t="shared" si="1956"/>
        <v>115</v>
      </c>
      <c r="AO466" s="366">
        <f t="shared" si="1956"/>
        <v>0</v>
      </c>
      <c r="AP466" s="366">
        <f t="shared" si="1956"/>
        <v>0</v>
      </c>
      <c r="AQ466" s="366">
        <f t="shared" si="1956"/>
        <v>0</v>
      </c>
      <c r="AR466" s="366">
        <f t="shared" si="1956"/>
        <v>0</v>
      </c>
      <c r="AS466" s="366">
        <f t="shared" si="1956"/>
        <v>0</v>
      </c>
      <c r="AT466" s="366">
        <f t="shared" si="1956"/>
        <v>0</v>
      </c>
      <c r="AU466" s="366">
        <f t="shared" si="1956"/>
        <v>0</v>
      </c>
      <c r="AV466" s="366">
        <f t="shared" si="1956"/>
        <v>0</v>
      </c>
      <c r="AW466" s="366">
        <f t="shared" si="1956"/>
        <v>0</v>
      </c>
      <c r="AX466" s="366">
        <f t="shared" si="1956"/>
        <v>0</v>
      </c>
      <c r="AY466" s="366">
        <f t="shared" si="1956"/>
        <v>0</v>
      </c>
      <c r="AZ466" s="366">
        <f t="shared" si="1956"/>
        <v>0</v>
      </c>
      <c r="BA466" s="366">
        <f t="shared" si="1956"/>
        <v>0</v>
      </c>
      <c r="BB466" s="366">
        <f t="shared" si="1956"/>
        <v>0</v>
      </c>
      <c r="BC466" s="366">
        <f t="shared" si="1956"/>
        <v>0</v>
      </c>
      <c r="BD466" s="366">
        <f t="shared" si="1956"/>
        <v>0</v>
      </c>
      <c r="BE466" s="366">
        <f t="shared" si="1956"/>
        <v>0</v>
      </c>
      <c r="BF466" s="366">
        <f t="shared" si="1956"/>
        <v>0</v>
      </c>
      <c r="BG466" s="366">
        <f t="shared" si="1956"/>
        <v>0</v>
      </c>
      <c r="BH466" s="366">
        <f t="shared" si="1956"/>
        <v>0</v>
      </c>
      <c r="BI466" s="366">
        <f t="shared" si="1956"/>
        <v>0</v>
      </c>
      <c r="BJ466" s="366">
        <f t="shared" si="1956"/>
        <v>0</v>
      </c>
      <c r="BK466" s="366">
        <f t="shared" si="1956"/>
        <v>0</v>
      </c>
      <c r="BL466" s="366">
        <f t="shared" si="1956"/>
        <v>0</v>
      </c>
      <c r="BM466" s="366">
        <f t="shared" si="1956"/>
        <v>0</v>
      </c>
      <c r="BN466" s="364">
        <f t="shared" si="1956"/>
        <v>0</v>
      </c>
      <c r="BO466" s="364">
        <f t="shared" si="1956"/>
        <v>0</v>
      </c>
      <c r="BP466" s="364">
        <f t="shared" si="1956"/>
        <v>0</v>
      </c>
      <c r="BQ466" s="364">
        <f t="shared" si="1956"/>
        <v>0</v>
      </c>
      <c r="BR466" s="364">
        <f t="shared" si="1956"/>
        <v>0</v>
      </c>
      <c r="BS466" s="364">
        <f t="shared" si="1956"/>
        <v>0</v>
      </c>
      <c r="BT466" s="364">
        <f t="shared" si="1956"/>
        <v>0</v>
      </c>
      <c r="BU466" s="364">
        <f t="shared" si="1956"/>
        <v>0</v>
      </c>
      <c r="BV466" s="364">
        <f t="shared" si="1956"/>
        <v>0</v>
      </c>
      <c r="BW466" s="364">
        <f t="shared" si="1956"/>
        <v>0</v>
      </c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>
      <c r="A467" s="358"/>
      <c r="B467" s="359"/>
      <c r="C467" s="151" t="s">
        <v>136</v>
      </c>
      <c r="D467" s="368" t="s">
        <v>138</v>
      </c>
      <c r="E467" s="364">
        <f t="shared" ref="E467:BW467" si="1957">E15+E16+E17+E254+E393+E394</f>
        <v>18100</v>
      </c>
      <c r="F467" s="364">
        <f t="shared" si="1957"/>
        <v>0</v>
      </c>
      <c r="G467" s="364">
        <f t="shared" si="1957"/>
        <v>18100</v>
      </c>
      <c r="H467" s="364">
        <f t="shared" si="1957"/>
        <v>0</v>
      </c>
      <c r="I467" s="365">
        <f t="shared" si="1957"/>
        <v>0</v>
      </c>
      <c r="J467" s="365">
        <f t="shared" si="1957"/>
        <v>0</v>
      </c>
      <c r="K467" s="364">
        <f t="shared" si="1957"/>
        <v>0</v>
      </c>
      <c r="L467" s="364">
        <f t="shared" si="1957"/>
        <v>15031.5</v>
      </c>
      <c r="M467" s="364">
        <f t="shared" si="1957"/>
        <v>5551.5</v>
      </c>
      <c r="N467" s="364">
        <f t="shared" si="1957"/>
        <v>0</v>
      </c>
      <c r="O467" s="364">
        <f t="shared" si="1957"/>
        <v>0</v>
      </c>
      <c r="P467" s="364">
        <f t="shared" si="1957"/>
        <v>9480</v>
      </c>
      <c r="Q467" s="364">
        <f t="shared" si="1957"/>
        <v>0</v>
      </c>
      <c r="R467" s="366">
        <f t="shared" si="1957"/>
        <v>0</v>
      </c>
      <c r="S467" s="366">
        <f t="shared" si="1957"/>
        <v>9480</v>
      </c>
      <c r="T467" s="366">
        <f t="shared" si="1957"/>
        <v>0</v>
      </c>
      <c r="U467" s="364">
        <f t="shared" si="1957"/>
        <v>0</v>
      </c>
      <c r="V467" s="364">
        <f t="shared" si="1957"/>
        <v>0</v>
      </c>
      <c r="W467" s="364">
        <f t="shared" si="1957"/>
        <v>0</v>
      </c>
      <c r="X467" s="365">
        <f t="shared" si="1957"/>
        <v>0</v>
      </c>
      <c r="Y467" s="365">
        <f t="shared" si="1957"/>
        <v>1</v>
      </c>
      <c r="Z467" s="365">
        <f t="shared" si="1957"/>
        <v>0</v>
      </c>
      <c r="AA467" s="364">
        <f t="shared" si="1957"/>
        <v>0</v>
      </c>
      <c r="AB467" s="364">
        <f t="shared" si="1957"/>
        <v>9480</v>
      </c>
      <c r="AC467" s="364">
        <f t="shared" si="1957"/>
        <v>0</v>
      </c>
      <c r="AD467" s="364">
        <f t="shared" si="1957"/>
        <v>0</v>
      </c>
      <c r="AE467" s="364">
        <f t="shared" si="1957"/>
        <v>0</v>
      </c>
      <c r="AF467" s="364">
        <f t="shared" si="1957"/>
        <v>0</v>
      </c>
      <c r="AG467" s="364">
        <f t="shared" si="1957"/>
        <v>0</v>
      </c>
      <c r="AH467" s="364">
        <f t="shared" si="1957"/>
        <v>0</v>
      </c>
      <c r="AI467" s="364">
        <f t="shared" si="1957"/>
        <v>0</v>
      </c>
      <c r="AJ467" s="364">
        <f t="shared" si="1957"/>
        <v>0</v>
      </c>
      <c r="AK467" s="364">
        <f t="shared" si="1957"/>
        <v>0</v>
      </c>
      <c r="AL467" s="364">
        <f t="shared" si="1957"/>
        <v>0</v>
      </c>
      <c r="AM467" s="364">
        <f t="shared" si="1957"/>
        <v>0</v>
      </c>
      <c r="AN467" s="364">
        <f t="shared" si="1957"/>
        <v>0</v>
      </c>
      <c r="AO467" s="364">
        <f t="shared" si="1957"/>
        <v>0</v>
      </c>
      <c r="AP467" s="364">
        <f t="shared" si="1957"/>
        <v>0</v>
      </c>
      <c r="AQ467" s="364">
        <f t="shared" si="1957"/>
        <v>0</v>
      </c>
      <c r="AR467" s="364">
        <f t="shared" si="1957"/>
        <v>0</v>
      </c>
      <c r="AS467" s="364">
        <f t="shared" si="1957"/>
        <v>0</v>
      </c>
      <c r="AT467" s="364">
        <f t="shared" si="1957"/>
        <v>0</v>
      </c>
      <c r="AU467" s="364">
        <f t="shared" si="1957"/>
        <v>0</v>
      </c>
      <c r="AV467" s="364">
        <f t="shared" si="1957"/>
        <v>0</v>
      </c>
      <c r="AW467" s="364">
        <f t="shared" si="1957"/>
        <v>0</v>
      </c>
      <c r="AX467" s="364">
        <f t="shared" si="1957"/>
        <v>0</v>
      </c>
      <c r="AY467" s="364">
        <f t="shared" si="1957"/>
        <v>0</v>
      </c>
      <c r="AZ467" s="364">
        <f t="shared" si="1957"/>
        <v>0</v>
      </c>
      <c r="BA467" s="364">
        <f t="shared" si="1957"/>
        <v>0</v>
      </c>
      <c r="BB467" s="364">
        <f t="shared" si="1957"/>
        <v>0</v>
      </c>
      <c r="BC467" s="364">
        <f t="shared" si="1957"/>
        <v>0</v>
      </c>
      <c r="BD467" s="364">
        <f t="shared" si="1957"/>
        <v>0</v>
      </c>
      <c r="BE467" s="364">
        <f t="shared" si="1957"/>
        <v>0</v>
      </c>
      <c r="BF467" s="364">
        <f t="shared" si="1957"/>
        <v>0</v>
      </c>
      <c r="BG467" s="364">
        <f t="shared" si="1957"/>
        <v>0</v>
      </c>
      <c r="BH467" s="364">
        <f t="shared" si="1957"/>
        <v>0</v>
      </c>
      <c r="BI467" s="364">
        <f t="shared" si="1957"/>
        <v>0</v>
      </c>
      <c r="BJ467" s="364">
        <f t="shared" si="1957"/>
        <v>0</v>
      </c>
      <c r="BK467" s="364">
        <f t="shared" si="1957"/>
        <v>0</v>
      </c>
      <c r="BL467" s="364">
        <f t="shared" si="1957"/>
        <v>0</v>
      </c>
      <c r="BM467" s="364">
        <f t="shared" si="1957"/>
        <v>0</v>
      </c>
      <c r="BN467" s="364">
        <f t="shared" si="1957"/>
        <v>0</v>
      </c>
      <c r="BO467" s="364">
        <f t="shared" si="1957"/>
        <v>0</v>
      </c>
      <c r="BP467" s="364">
        <f t="shared" si="1957"/>
        <v>0</v>
      </c>
      <c r="BQ467" s="364">
        <f t="shared" si="1957"/>
        <v>0</v>
      </c>
      <c r="BR467" s="364">
        <f t="shared" si="1957"/>
        <v>0</v>
      </c>
      <c r="BS467" s="364">
        <f t="shared" si="1957"/>
        <v>0</v>
      </c>
      <c r="BT467" s="364">
        <f t="shared" si="1957"/>
        <v>0</v>
      </c>
      <c r="BU467" s="364">
        <f t="shared" si="1957"/>
        <v>0</v>
      </c>
      <c r="BV467" s="364">
        <f t="shared" si="1957"/>
        <v>0</v>
      </c>
      <c r="BW467" s="364">
        <f t="shared" si="1957"/>
        <v>0</v>
      </c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>
      <c r="A468" s="358"/>
      <c r="B468" s="359"/>
      <c r="C468" s="56" t="s">
        <v>142</v>
      </c>
      <c r="D468" s="367" t="s">
        <v>840</v>
      </c>
      <c r="E468" s="364">
        <f t="shared" ref="E468:BW468" si="1958">E18</f>
        <v>500</v>
      </c>
      <c r="F468" s="364">
        <f t="shared" si="1958"/>
        <v>0</v>
      </c>
      <c r="G468" s="364">
        <f t="shared" si="1958"/>
        <v>500</v>
      </c>
      <c r="H468" s="364">
        <f t="shared" si="1958"/>
        <v>0</v>
      </c>
      <c r="I468" s="365">
        <f t="shared" si="1958"/>
        <v>0</v>
      </c>
      <c r="J468" s="365">
        <f t="shared" si="1958"/>
        <v>0</v>
      </c>
      <c r="K468" s="364">
        <f t="shared" si="1958"/>
        <v>0</v>
      </c>
      <c r="L468" s="364">
        <f t="shared" si="1958"/>
        <v>390</v>
      </c>
      <c r="M468" s="364">
        <f t="shared" si="1958"/>
        <v>0</v>
      </c>
      <c r="N468" s="364">
        <f t="shared" si="1958"/>
        <v>0</v>
      </c>
      <c r="O468" s="364">
        <f t="shared" si="1958"/>
        <v>0</v>
      </c>
      <c r="P468" s="364">
        <f t="shared" si="1958"/>
        <v>390</v>
      </c>
      <c r="Q468" s="364">
        <f t="shared" si="1958"/>
        <v>0</v>
      </c>
      <c r="R468" s="366">
        <f t="shared" si="1958"/>
        <v>0</v>
      </c>
      <c r="S468" s="366">
        <f t="shared" si="1958"/>
        <v>390</v>
      </c>
      <c r="T468" s="366">
        <f t="shared" si="1958"/>
        <v>0</v>
      </c>
      <c r="U468" s="364">
        <f t="shared" si="1958"/>
        <v>0</v>
      </c>
      <c r="V468" s="364">
        <f t="shared" si="1958"/>
        <v>0</v>
      </c>
      <c r="W468" s="364">
        <f t="shared" si="1958"/>
        <v>0</v>
      </c>
      <c r="X468" s="365">
        <f t="shared" si="1958"/>
        <v>0</v>
      </c>
      <c r="Y468" s="365">
        <f t="shared" si="1958"/>
        <v>1</v>
      </c>
      <c r="Z468" s="365">
        <f t="shared" si="1958"/>
        <v>0</v>
      </c>
      <c r="AA468" s="364">
        <f t="shared" si="1958"/>
        <v>0</v>
      </c>
      <c r="AB468" s="364">
        <f t="shared" si="1958"/>
        <v>0</v>
      </c>
      <c r="AC468" s="364">
        <f t="shared" si="1958"/>
        <v>0</v>
      </c>
      <c r="AD468" s="364">
        <f t="shared" si="1958"/>
        <v>0</v>
      </c>
      <c r="AE468" s="364">
        <f t="shared" si="1958"/>
        <v>0</v>
      </c>
      <c r="AF468" s="364">
        <f t="shared" si="1958"/>
        <v>0</v>
      </c>
      <c r="AG468" s="364">
        <f t="shared" si="1958"/>
        <v>0</v>
      </c>
      <c r="AH468" s="364">
        <f t="shared" si="1958"/>
        <v>0</v>
      </c>
      <c r="AI468" s="364">
        <f t="shared" si="1958"/>
        <v>0</v>
      </c>
      <c r="AJ468" s="364">
        <f t="shared" si="1958"/>
        <v>0</v>
      </c>
      <c r="AK468" s="364">
        <f t="shared" si="1958"/>
        <v>0</v>
      </c>
      <c r="AL468" s="364">
        <f t="shared" si="1958"/>
        <v>0</v>
      </c>
      <c r="AM468" s="364">
        <f t="shared" si="1958"/>
        <v>0</v>
      </c>
      <c r="AN468" s="364">
        <f t="shared" si="1958"/>
        <v>0</v>
      </c>
      <c r="AO468" s="364">
        <f t="shared" si="1958"/>
        <v>0</v>
      </c>
      <c r="AP468" s="364">
        <f t="shared" si="1958"/>
        <v>0</v>
      </c>
      <c r="AQ468" s="364">
        <f t="shared" si="1958"/>
        <v>390</v>
      </c>
      <c r="AR468" s="364">
        <f t="shared" si="1958"/>
        <v>0</v>
      </c>
      <c r="AS468" s="364">
        <f t="shared" si="1958"/>
        <v>0</v>
      </c>
      <c r="AT468" s="364">
        <f t="shared" si="1958"/>
        <v>0</v>
      </c>
      <c r="AU468" s="364">
        <f t="shared" si="1958"/>
        <v>0</v>
      </c>
      <c r="AV468" s="364">
        <f t="shared" si="1958"/>
        <v>0</v>
      </c>
      <c r="AW468" s="364">
        <f t="shared" si="1958"/>
        <v>0</v>
      </c>
      <c r="AX468" s="364">
        <f t="shared" si="1958"/>
        <v>0</v>
      </c>
      <c r="AY468" s="364">
        <f t="shared" si="1958"/>
        <v>0</v>
      </c>
      <c r="AZ468" s="364">
        <f t="shared" si="1958"/>
        <v>0</v>
      </c>
      <c r="BA468" s="364">
        <f t="shared" si="1958"/>
        <v>0</v>
      </c>
      <c r="BB468" s="364">
        <f t="shared" si="1958"/>
        <v>0</v>
      </c>
      <c r="BC468" s="364">
        <f t="shared" si="1958"/>
        <v>0</v>
      </c>
      <c r="BD468" s="364">
        <f t="shared" si="1958"/>
        <v>0</v>
      </c>
      <c r="BE468" s="364">
        <f t="shared" si="1958"/>
        <v>0</v>
      </c>
      <c r="BF468" s="364">
        <f t="shared" si="1958"/>
        <v>0</v>
      </c>
      <c r="BG468" s="364">
        <f t="shared" si="1958"/>
        <v>0</v>
      </c>
      <c r="BH468" s="364">
        <f t="shared" si="1958"/>
        <v>0</v>
      </c>
      <c r="BI468" s="364">
        <f t="shared" si="1958"/>
        <v>0</v>
      </c>
      <c r="BJ468" s="364">
        <f t="shared" si="1958"/>
        <v>0</v>
      </c>
      <c r="BK468" s="364">
        <f t="shared" si="1958"/>
        <v>0</v>
      </c>
      <c r="BL468" s="364">
        <f t="shared" si="1958"/>
        <v>0</v>
      </c>
      <c r="BM468" s="364">
        <f t="shared" si="1958"/>
        <v>0</v>
      </c>
      <c r="BN468" s="364">
        <f t="shared" si="1958"/>
        <v>0</v>
      </c>
      <c r="BO468" s="364">
        <f t="shared" si="1958"/>
        <v>0</v>
      </c>
      <c r="BP468" s="364">
        <f t="shared" si="1958"/>
        <v>0</v>
      </c>
      <c r="BQ468" s="364">
        <f t="shared" si="1958"/>
        <v>0</v>
      </c>
      <c r="BR468" s="364">
        <f t="shared" si="1958"/>
        <v>0</v>
      </c>
      <c r="BS468" s="364">
        <f t="shared" si="1958"/>
        <v>0</v>
      </c>
      <c r="BT468" s="364">
        <f t="shared" si="1958"/>
        <v>0</v>
      </c>
      <c r="BU468" s="364">
        <f t="shared" si="1958"/>
        <v>0</v>
      </c>
      <c r="BV468" s="364">
        <f t="shared" si="1958"/>
        <v>0</v>
      </c>
      <c r="BW468" s="364">
        <f t="shared" si="1958"/>
        <v>0</v>
      </c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>
      <c r="A469" s="358"/>
      <c r="B469" s="359"/>
      <c r="C469" s="56" t="s">
        <v>145</v>
      </c>
      <c r="D469" s="368" t="s">
        <v>841</v>
      </c>
      <c r="E469" s="364">
        <f t="shared" ref="E469:BW469" si="1959">E19+E20+E21+E22+E23+E24+E25+E26+E27+E175+E335+E395+E396</f>
        <v>28000</v>
      </c>
      <c r="F469" s="364">
        <f t="shared" si="1959"/>
        <v>0</v>
      </c>
      <c r="G469" s="364">
        <f t="shared" si="1959"/>
        <v>28000</v>
      </c>
      <c r="H469" s="364">
        <f t="shared" si="1959"/>
        <v>0</v>
      </c>
      <c r="I469" s="365">
        <f t="shared" si="1959"/>
        <v>5.9154999999999992E-2</v>
      </c>
      <c r="J469" s="365">
        <f t="shared" si="1959"/>
        <v>0</v>
      </c>
      <c r="K469" s="364">
        <f t="shared" si="1959"/>
        <v>5995.41</v>
      </c>
      <c r="L469" s="364">
        <f t="shared" si="1959"/>
        <v>42790.45</v>
      </c>
      <c r="M469" s="364">
        <f t="shared" si="1959"/>
        <v>42519.95</v>
      </c>
      <c r="N469" s="364">
        <f t="shared" si="1959"/>
        <v>0</v>
      </c>
      <c r="O469" s="364">
        <f t="shared" si="1959"/>
        <v>3801.0299999999997</v>
      </c>
      <c r="P469" s="364">
        <f t="shared" si="1959"/>
        <v>270.5</v>
      </c>
      <c r="Q469" s="364">
        <f t="shared" si="1959"/>
        <v>0</v>
      </c>
      <c r="R469" s="366">
        <f t="shared" si="1959"/>
        <v>3801.0299999999997</v>
      </c>
      <c r="S469" s="366">
        <f t="shared" si="1959"/>
        <v>270.5</v>
      </c>
      <c r="T469" s="366">
        <f t="shared" si="1959"/>
        <v>0</v>
      </c>
      <c r="U469" s="364">
        <f t="shared" si="1959"/>
        <v>2194.38</v>
      </c>
      <c r="V469" s="364">
        <f t="shared" si="1959"/>
        <v>0</v>
      </c>
      <c r="W469" s="364">
        <f t="shared" si="1959"/>
        <v>0</v>
      </c>
      <c r="X469" s="365">
        <f t="shared" si="1959"/>
        <v>3</v>
      </c>
      <c r="Y469" s="365">
        <f t="shared" si="1959"/>
        <v>1</v>
      </c>
      <c r="Z469" s="365">
        <f t="shared" si="1959"/>
        <v>0</v>
      </c>
      <c r="AA469" s="364">
        <f t="shared" si="1959"/>
        <v>0</v>
      </c>
      <c r="AB469" s="364">
        <f t="shared" si="1959"/>
        <v>0</v>
      </c>
      <c r="AC469" s="364">
        <f t="shared" si="1959"/>
        <v>0</v>
      </c>
      <c r="AD469" s="364">
        <f t="shared" si="1959"/>
        <v>0</v>
      </c>
      <c r="AE469" s="364">
        <f t="shared" si="1959"/>
        <v>0</v>
      </c>
      <c r="AF469" s="364">
        <f t="shared" si="1959"/>
        <v>0</v>
      </c>
      <c r="AG469" s="364">
        <f t="shared" si="1959"/>
        <v>208</v>
      </c>
      <c r="AH469" s="364">
        <f t="shared" si="1959"/>
        <v>0</v>
      </c>
      <c r="AI469" s="364">
        <f t="shared" si="1959"/>
        <v>0</v>
      </c>
      <c r="AJ469" s="364">
        <f t="shared" si="1959"/>
        <v>2209.77</v>
      </c>
      <c r="AK469" s="364">
        <f t="shared" si="1959"/>
        <v>0</v>
      </c>
      <c r="AL469" s="364">
        <f t="shared" si="1959"/>
        <v>0</v>
      </c>
      <c r="AM469" s="364">
        <f t="shared" si="1959"/>
        <v>0</v>
      </c>
      <c r="AN469" s="364">
        <f t="shared" si="1959"/>
        <v>0</v>
      </c>
      <c r="AO469" s="364">
        <f t="shared" si="1959"/>
        <v>0</v>
      </c>
      <c r="AP469" s="364">
        <f t="shared" si="1959"/>
        <v>1383.26</v>
      </c>
      <c r="AQ469" s="364">
        <f t="shared" si="1959"/>
        <v>270.5</v>
      </c>
      <c r="AR469" s="364">
        <f t="shared" si="1959"/>
        <v>0</v>
      </c>
      <c r="AS469" s="364">
        <f t="shared" si="1959"/>
        <v>0</v>
      </c>
      <c r="AT469" s="364">
        <f t="shared" si="1959"/>
        <v>0</v>
      </c>
      <c r="AU469" s="364">
        <f t="shared" si="1959"/>
        <v>0</v>
      </c>
      <c r="AV469" s="364">
        <f t="shared" si="1959"/>
        <v>0</v>
      </c>
      <c r="AW469" s="364">
        <f t="shared" si="1959"/>
        <v>0</v>
      </c>
      <c r="AX469" s="364">
        <f t="shared" si="1959"/>
        <v>0</v>
      </c>
      <c r="AY469" s="364">
        <f t="shared" si="1959"/>
        <v>0</v>
      </c>
      <c r="AZ469" s="364">
        <f t="shared" si="1959"/>
        <v>0</v>
      </c>
      <c r="BA469" s="364">
        <f t="shared" si="1959"/>
        <v>0</v>
      </c>
      <c r="BB469" s="364">
        <f t="shared" si="1959"/>
        <v>0</v>
      </c>
      <c r="BC469" s="364">
        <f t="shared" si="1959"/>
        <v>0</v>
      </c>
      <c r="BD469" s="364">
        <f t="shared" si="1959"/>
        <v>0</v>
      </c>
      <c r="BE469" s="364">
        <f t="shared" si="1959"/>
        <v>0</v>
      </c>
      <c r="BF469" s="364">
        <f t="shared" si="1959"/>
        <v>0</v>
      </c>
      <c r="BG469" s="364">
        <f t="shared" si="1959"/>
        <v>0</v>
      </c>
      <c r="BH469" s="364">
        <f t="shared" si="1959"/>
        <v>0</v>
      </c>
      <c r="BI469" s="364">
        <f t="shared" si="1959"/>
        <v>0</v>
      </c>
      <c r="BJ469" s="364">
        <f t="shared" si="1959"/>
        <v>0</v>
      </c>
      <c r="BK469" s="364">
        <f t="shared" si="1959"/>
        <v>0</v>
      </c>
      <c r="BL469" s="364">
        <f t="shared" si="1959"/>
        <v>0</v>
      </c>
      <c r="BM469" s="364">
        <f t="shared" si="1959"/>
        <v>0</v>
      </c>
      <c r="BN469" s="364">
        <f t="shared" si="1959"/>
        <v>3801.0299999999997</v>
      </c>
      <c r="BO469" s="364">
        <f t="shared" si="1959"/>
        <v>0</v>
      </c>
      <c r="BP469" s="364">
        <f t="shared" si="1959"/>
        <v>3801.0299999999997</v>
      </c>
      <c r="BQ469" s="364">
        <f t="shared" si="1959"/>
        <v>2194.38</v>
      </c>
      <c r="BR469" s="364">
        <f t="shared" si="1959"/>
        <v>0</v>
      </c>
      <c r="BS469" s="364">
        <f t="shared" si="1959"/>
        <v>2194.38</v>
      </c>
      <c r="BT469" s="364">
        <f t="shared" si="1959"/>
        <v>0</v>
      </c>
      <c r="BU469" s="364">
        <f t="shared" si="1959"/>
        <v>3801.0299999999997</v>
      </c>
      <c r="BV469" s="364">
        <f t="shared" si="1959"/>
        <v>2194.38</v>
      </c>
      <c r="BW469" s="364">
        <f t="shared" si="1959"/>
        <v>3801.0299999999997</v>
      </c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>
      <c r="A470" s="358"/>
      <c r="B470" s="359"/>
      <c r="C470" s="56" t="s">
        <v>165</v>
      </c>
      <c r="D470" s="357" t="s">
        <v>475</v>
      </c>
      <c r="E470" s="364">
        <f t="shared" ref="E470:BW470" si="1960">E28+E198+E355</f>
        <v>20000</v>
      </c>
      <c r="F470" s="364">
        <f t="shared" si="1960"/>
        <v>0</v>
      </c>
      <c r="G470" s="364">
        <f t="shared" si="1960"/>
        <v>20000</v>
      </c>
      <c r="H470" s="364">
        <f t="shared" si="1960"/>
        <v>0</v>
      </c>
      <c r="I470" s="365">
        <f t="shared" si="1960"/>
        <v>0</v>
      </c>
      <c r="J470" s="365">
        <f t="shared" si="1960"/>
        <v>0</v>
      </c>
      <c r="K470" s="364">
        <f t="shared" si="1960"/>
        <v>0</v>
      </c>
      <c r="L470" s="364">
        <f t="shared" si="1960"/>
        <v>239.6</v>
      </c>
      <c r="M470" s="364">
        <f t="shared" si="1960"/>
        <v>239.6</v>
      </c>
      <c r="N470" s="364">
        <f t="shared" si="1960"/>
        <v>0</v>
      </c>
      <c r="O470" s="364">
        <f t="shared" si="1960"/>
        <v>0</v>
      </c>
      <c r="P470" s="364">
        <f t="shared" si="1960"/>
        <v>0</v>
      </c>
      <c r="Q470" s="364">
        <f t="shared" si="1960"/>
        <v>0</v>
      </c>
      <c r="R470" s="366">
        <f t="shared" si="1960"/>
        <v>0</v>
      </c>
      <c r="S470" s="366">
        <f t="shared" si="1960"/>
        <v>0</v>
      </c>
      <c r="T470" s="366">
        <f t="shared" si="1960"/>
        <v>0</v>
      </c>
      <c r="U470" s="364">
        <f t="shared" si="1960"/>
        <v>0</v>
      </c>
      <c r="V470" s="364">
        <f t="shared" si="1960"/>
        <v>0</v>
      </c>
      <c r="W470" s="364">
        <f t="shared" si="1960"/>
        <v>0</v>
      </c>
      <c r="X470" s="365">
        <f t="shared" si="1960"/>
        <v>0</v>
      </c>
      <c r="Y470" s="365">
        <f t="shared" si="1960"/>
        <v>0</v>
      </c>
      <c r="Z470" s="365">
        <f t="shared" si="1960"/>
        <v>0</v>
      </c>
      <c r="AA470" s="364">
        <f t="shared" si="1960"/>
        <v>0</v>
      </c>
      <c r="AB470" s="364">
        <f t="shared" si="1960"/>
        <v>0</v>
      </c>
      <c r="AC470" s="364">
        <f t="shared" si="1960"/>
        <v>0</v>
      </c>
      <c r="AD470" s="364">
        <f t="shared" si="1960"/>
        <v>0</v>
      </c>
      <c r="AE470" s="364">
        <f t="shared" si="1960"/>
        <v>0</v>
      </c>
      <c r="AF470" s="364">
        <f t="shared" si="1960"/>
        <v>0</v>
      </c>
      <c r="AG470" s="364">
        <f t="shared" si="1960"/>
        <v>0</v>
      </c>
      <c r="AH470" s="364">
        <f t="shared" si="1960"/>
        <v>0</v>
      </c>
      <c r="AI470" s="364">
        <f t="shared" si="1960"/>
        <v>0</v>
      </c>
      <c r="AJ470" s="364">
        <f t="shared" si="1960"/>
        <v>0</v>
      </c>
      <c r="AK470" s="364">
        <f t="shared" si="1960"/>
        <v>0</v>
      </c>
      <c r="AL470" s="364">
        <f t="shared" si="1960"/>
        <v>0</v>
      </c>
      <c r="AM470" s="364">
        <f t="shared" si="1960"/>
        <v>0</v>
      </c>
      <c r="AN470" s="364">
        <f t="shared" si="1960"/>
        <v>0</v>
      </c>
      <c r="AO470" s="364">
        <f t="shared" si="1960"/>
        <v>0</v>
      </c>
      <c r="AP470" s="364">
        <f t="shared" si="1960"/>
        <v>0</v>
      </c>
      <c r="AQ470" s="364">
        <f t="shared" si="1960"/>
        <v>0</v>
      </c>
      <c r="AR470" s="364">
        <f t="shared" si="1960"/>
        <v>0</v>
      </c>
      <c r="AS470" s="364">
        <f t="shared" si="1960"/>
        <v>0</v>
      </c>
      <c r="AT470" s="364">
        <f t="shared" si="1960"/>
        <v>0</v>
      </c>
      <c r="AU470" s="364">
        <f t="shared" si="1960"/>
        <v>0</v>
      </c>
      <c r="AV470" s="364">
        <f t="shared" si="1960"/>
        <v>0</v>
      </c>
      <c r="AW470" s="364">
        <f t="shared" si="1960"/>
        <v>0</v>
      </c>
      <c r="AX470" s="364">
        <f t="shared" si="1960"/>
        <v>0</v>
      </c>
      <c r="AY470" s="364">
        <f t="shared" si="1960"/>
        <v>0</v>
      </c>
      <c r="AZ470" s="364">
        <f t="shared" si="1960"/>
        <v>0</v>
      </c>
      <c r="BA470" s="364">
        <f t="shared" si="1960"/>
        <v>0</v>
      </c>
      <c r="BB470" s="364">
        <f t="shared" si="1960"/>
        <v>0</v>
      </c>
      <c r="BC470" s="364">
        <f t="shared" si="1960"/>
        <v>0</v>
      </c>
      <c r="BD470" s="364">
        <f t="shared" si="1960"/>
        <v>0</v>
      </c>
      <c r="BE470" s="364">
        <f t="shared" si="1960"/>
        <v>0</v>
      </c>
      <c r="BF470" s="364">
        <f t="shared" si="1960"/>
        <v>0</v>
      </c>
      <c r="BG470" s="364">
        <f t="shared" si="1960"/>
        <v>0</v>
      </c>
      <c r="BH470" s="364">
        <f t="shared" si="1960"/>
        <v>0</v>
      </c>
      <c r="BI470" s="364">
        <f t="shared" si="1960"/>
        <v>0</v>
      </c>
      <c r="BJ470" s="364">
        <f t="shared" si="1960"/>
        <v>0</v>
      </c>
      <c r="BK470" s="364">
        <f t="shared" si="1960"/>
        <v>0</v>
      </c>
      <c r="BL470" s="364">
        <f t="shared" si="1960"/>
        <v>0</v>
      </c>
      <c r="BM470" s="364">
        <f t="shared" si="1960"/>
        <v>0</v>
      </c>
      <c r="BN470" s="364">
        <f t="shared" si="1960"/>
        <v>0</v>
      </c>
      <c r="BO470" s="364">
        <f t="shared" si="1960"/>
        <v>0</v>
      </c>
      <c r="BP470" s="364">
        <f t="shared" si="1960"/>
        <v>0</v>
      </c>
      <c r="BQ470" s="364">
        <f t="shared" si="1960"/>
        <v>0</v>
      </c>
      <c r="BR470" s="364">
        <f t="shared" si="1960"/>
        <v>0</v>
      </c>
      <c r="BS470" s="364">
        <f t="shared" si="1960"/>
        <v>0</v>
      </c>
      <c r="BT470" s="364">
        <f t="shared" si="1960"/>
        <v>0</v>
      </c>
      <c r="BU470" s="364">
        <f t="shared" si="1960"/>
        <v>0</v>
      </c>
      <c r="BV470" s="364">
        <f t="shared" si="1960"/>
        <v>0</v>
      </c>
      <c r="BW470" s="364">
        <f t="shared" si="1960"/>
        <v>0</v>
      </c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>
      <c r="A471" s="358"/>
      <c r="B471" s="359"/>
      <c r="C471" s="56" t="s">
        <v>168</v>
      </c>
      <c r="D471" s="357" t="s">
        <v>748</v>
      </c>
      <c r="E471" s="364">
        <f t="shared" ref="E471:BW471" si="1961">E29+E30+E31+E32+E33+E34+E35+E36+E37+E38+E39+E40+E41+E42+E43+E44+E45+E46+E47+E397+E398</f>
        <v>85000</v>
      </c>
      <c r="F471" s="364">
        <f t="shared" si="1961"/>
        <v>0</v>
      </c>
      <c r="G471" s="364">
        <f t="shared" si="1961"/>
        <v>85000</v>
      </c>
      <c r="H471" s="364">
        <f t="shared" si="1961"/>
        <v>30000</v>
      </c>
      <c r="I471" s="365">
        <f t="shared" si="1961"/>
        <v>2.1588333333333331E-2</v>
      </c>
      <c r="J471" s="365">
        <f t="shared" si="1961"/>
        <v>2.1588333333333331E-2</v>
      </c>
      <c r="K471" s="364">
        <f t="shared" si="1961"/>
        <v>56506.840000000004</v>
      </c>
      <c r="L471" s="364">
        <f t="shared" si="1961"/>
        <v>3549.08</v>
      </c>
      <c r="M471" s="364">
        <f t="shared" si="1961"/>
        <v>3549.08</v>
      </c>
      <c r="N471" s="364">
        <f t="shared" si="1961"/>
        <v>0</v>
      </c>
      <c r="O471" s="364">
        <f t="shared" si="1961"/>
        <v>27402.240000000002</v>
      </c>
      <c r="P471" s="364">
        <f t="shared" si="1961"/>
        <v>0</v>
      </c>
      <c r="Q471" s="364">
        <f t="shared" si="1961"/>
        <v>0</v>
      </c>
      <c r="R471" s="366">
        <f t="shared" si="1961"/>
        <v>27402.240000000002</v>
      </c>
      <c r="S471" s="366">
        <f t="shared" si="1961"/>
        <v>0</v>
      </c>
      <c r="T471" s="366">
        <f t="shared" si="1961"/>
        <v>0</v>
      </c>
      <c r="U471" s="364">
        <f t="shared" si="1961"/>
        <v>29104.6</v>
      </c>
      <c r="V471" s="364">
        <f t="shared" si="1961"/>
        <v>0</v>
      </c>
      <c r="W471" s="364">
        <f t="shared" si="1961"/>
        <v>0</v>
      </c>
      <c r="X471" s="365">
        <f t="shared" si="1961"/>
        <v>12</v>
      </c>
      <c r="Y471" s="365">
        <f t="shared" si="1961"/>
        <v>0</v>
      </c>
      <c r="Z471" s="365">
        <f t="shared" si="1961"/>
        <v>0</v>
      </c>
      <c r="AA471" s="364">
        <f t="shared" si="1961"/>
        <v>0</v>
      </c>
      <c r="AB471" s="364">
        <f t="shared" si="1961"/>
        <v>0</v>
      </c>
      <c r="AC471" s="364">
        <f t="shared" si="1961"/>
        <v>0</v>
      </c>
      <c r="AD471" s="364">
        <f t="shared" si="1961"/>
        <v>0</v>
      </c>
      <c r="AE471" s="364">
        <f t="shared" si="1961"/>
        <v>0</v>
      </c>
      <c r="AF471" s="364">
        <f t="shared" si="1961"/>
        <v>0</v>
      </c>
      <c r="AG471" s="364">
        <f t="shared" si="1961"/>
        <v>8198.24</v>
      </c>
      <c r="AH471" s="364">
        <f t="shared" si="1961"/>
        <v>0</v>
      </c>
      <c r="AI471" s="364">
        <f t="shared" si="1961"/>
        <v>0</v>
      </c>
      <c r="AJ471" s="364">
        <f t="shared" si="1961"/>
        <v>5468.09</v>
      </c>
      <c r="AK471" s="364">
        <f t="shared" si="1961"/>
        <v>0</v>
      </c>
      <c r="AL471" s="364">
        <f t="shared" si="1961"/>
        <v>0</v>
      </c>
      <c r="AM471" s="364">
        <f t="shared" si="1961"/>
        <v>6884.45</v>
      </c>
      <c r="AN471" s="364">
        <f t="shared" si="1961"/>
        <v>0</v>
      </c>
      <c r="AO471" s="364">
        <f t="shared" si="1961"/>
        <v>0</v>
      </c>
      <c r="AP471" s="364">
        <f t="shared" si="1961"/>
        <v>6851.46</v>
      </c>
      <c r="AQ471" s="364">
        <f t="shared" si="1961"/>
        <v>0</v>
      </c>
      <c r="AR471" s="364">
        <f t="shared" si="1961"/>
        <v>0</v>
      </c>
      <c r="AS471" s="364">
        <f t="shared" si="1961"/>
        <v>0</v>
      </c>
      <c r="AT471" s="364">
        <f t="shared" si="1961"/>
        <v>0</v>
      </c>
      <c r="AU471" s="364">
        <f t="shared" si="1961"/>
        <v>0</v>
      </c>
      <c r="AV471" s="364">
        <f t="shared" si="1961"/>
        <v>0</v>
      </c>
      <c r="AW471" s="364">
        <f t="shared" si="1961"/>
        <v>0</v>
      </c>
      <c r="AX471" s="364">
        <f t="shared" si="1961"/>
        <v>0</v>
      </c>
      <c r="AY471" s="364">
        <f t="shared" si="1961"/>
        <v>0</v>
      </c>
      <c r="AZ471" s="364">
        <f t="shared" si="1961"/>
        <v>0</v>
      </c>
      <c r="BA471" s="364">
        <f t="shared" si="1961"/>
        <v>0</v>
      </c>
      <c r="BB471" s="364">
        <f t="shared" si="1961"/>
        <v>0</v>
      </c>
      <c r="BC471" s="364">
        <f t="shared" si="1961"/>
        <v>0</v>
      </c>
      <c r="BD471" s="364">
        <f t="shared" si="1961"/>
        <v>0</v>
      </c>
      <c r="BE471" s="364">
        <f t="shared" si="1961"/>
        <v>0</v>
      </c>
      <c r="BF471" s="364">
        <f t="shared" si="1961"/>
        <v>0</v>
      </c>
      <c r="BG471" s="364">
        <f t="shared" si="1961"/>
        <v>0</v>
      </c>
      <c r="BH471" s="364">
        <f t="shared" si="1961"/>
        <v>0</v>
      </c>
      <c r="BI471" s="364">
        <f t="shared" si="1961"/>
        <v>0</v>
      </c>
      <c r="BJ471" s="364">
        <f t="shared" si="1961"/>
        <v>0</v>
      </c>
      <c r="BK471" s="364">
        <f t="shared" si="1961"/>
        <v>0</v>
      </c>
      <c r="BL471" s="364">
        <f t="shared" si="1961"/>
        <v>0</v>
      </c>
      <c r="BM471" s="364">
        <f t="shared" si="1961"/>
        <v>0</v>
      </c>
      <c r="BN471" s="364">
        <f t="shared" si="1961"/>
        <v>27402.240000000002</v>
      </c>
      <c r="BO471" s="364">
        <f t="shared" si="1961"/>
        <v>0</v>
      </c>
      <c r="BP471" s="364">
        <f t="shared" si="1961"/>
        <v>27402.240000000002</v>
      </c>
      <c r="BQ471" s="364">
        <f t="shared" si="1961"/>
        <v>29104.6</v>
      </c>
      <c r="BR471" s="364">
        <f t="shared" si="1961"/>
        <v>0</v>
      </c>
      <c r="BS471" s="364">
        <f t="shared" si="1961"/>
        <v>29104.6</v>
      </c>
      <c r="BT471" s="364">
        <f t="shared" si="1961"/>
        <v>0</v>
      </c>
      <c r="BU471" s="364">
        <f t="shared" si="1961"/>
        <v>27402.240000000002</v>
      </c>
      <c r="BV471" s="364">
        <f t="shared" si="1961"/>
        <v>29104.6</v>
      </c>
      <c r="BW471" s="364">
        <f t="shared" si="1961"/>
        <v>27402.240000000002</v>
      </c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>
      <c r="A472" s="358"/>
      <c r="B472" s="359"/>
      <c r="C472" s="56" t="s">
        <v>204</v>
      </c>
      <c r="D472" s="360" t="s">
        <v>205</v>
      </c>
      <c r="E472" s="364">
        <f t="shared" ref="E472:BW472" si="1962">E49</f>
        <v>5000</v>
      </c>
      <c r="F472" s="364">
        <f t="shared" si="1962"/>
        <v>0</v>
      </c>
      <c r="G472" s="364">
        <f t="shared" si="1962"/>
        <v>5000</v>
      </c>
      <c r="H472" s="364">
        <f t="shared" si="1962"/>
        <v>0</v>
      </c>
      <c r="I472" s="365">
        <f t="shared" si="1962"/>
        <v>0</v>
      </c>
      <c r="J472" s="365">
        <f t="shared" si="1962"/>
        <v>0</v>
      </c>
      <c r="K472" s="364">
        <f t="shared" si="1962"/>
        <v>0</v>
      </c>
      <c r="L472" s="364">
        <f t="shared" si="1962"/>
        <v>0</v>
      </c>
      <c r="M472" s="364">
        <f t="shared" si="1962"/>
        <v>0</v>
      </c>
      <c r="N472" s="364">
        <f t="shared" si="1962"/>
        <v>0</v>
      </c>
      <c r="O472" s="364">
        <f t="shared" si="1962"/>
        <v>0</v>
      </c>
      <c r="P472" s="364">
        <f t="shared" si="1962"/>
        <v>0</v>
      </c>
      <c r="Q472" s="364">
        <f t="shared" si="1962"/>
        <v>0</v>
      </c>
      <c r="R472" s="366">
        <f t="shared" si="1962"/>
        <v>0</v>
      </c>
      <c r="S472" s="366">
        <f t="shared" si="1962"/>
        <v>0</v>
      </c>
      <c r="T472" s="366">
        <f t="shared" si="1962"/>
        <v>0</v>
      </c>
      <c r="U472" s="364">
        <f t="shared" si="1962"/>
        <v>0</v>
      </c>
      <c r="V472" s="364">
        <f t="shared" si="1962"/>
        <v>0</v>
      </c>
      <c r="W472" s="364">
        <f t="shared" si="1962"/>
        <v>0</v>
      </c>
      <c r="X472" s="365">
        <f t="shared" si="1962"/>
        <v>0</v>
      </c>
      <c r="Y472" s="365">
        <f t="shared" si="1962"/>
        <v>0</v>
      </c>
      <c r="Z472" s="365">
        <f t="shared" si="1962"/>
        <v>0</v>
      </c>
      <c r="AA472" s="364">
        <f t="shared" si="1962"/>
        <v>0</v>
      </c>
      <c r="AB472" s="364">
        <f t="shared" si="1962"/>
        <v>0</v>
      </c>
      <c r="AC472" s="364">
        <f t="shared" si="1962"/>
        <v>0</v>
      </c>
      <c r="AD472" s="364">
        <f t="shared" si="1962"/>
        <v>0</v>
      </c>
      <c r="AE472" s="364">
        <f t="shared" si="1962"/>
        <v>0</v>
      </c>
      <c r="AF472" s="364">
        <f t="shared" si="1962"/>
        <v>0</v>
      </c>
      <c r="AG472" s="364">
        <f t="shared" si="1962"/>
        <v>0</v>
      </c>
      <c r="AH472" s="364">
        <f t="shared" si="1962"/>
        <v>0</v>
      </c>
      <c r="AI472" s="364">
        <f t="shared" si="1962"/>
        <v>0</v>
      </c>
      <c r="AJ472" s="364">
        <f t="shared" si="1962"/>
        <v>0</v>
      </c>
      <c r="AK472" s="364">
        <f t="shared" si="1962"/>
        <v>0</v>
      </c>
      <c r="AL472" s="364">
        <f t="shared" si="1962"/>
        <v>0</v>
      </c>
      <c r="AM472" s="364">
        <f t="shared" si="1962"/>
        <v>0</v>
      </c>
      <c r="AN472" s="364">
        <f t="shared" si="1962"/>
        <v>0</v>
      </c>
      <c r="AO472" s="364">
        <f t="shared" si="1962"/>
        <v>0</v>
      </c>
      <c r="AP472" s="364">
        <f t="shared" si="1962"/>
        <v>0</v>
      </c>
      <c r="AQ472" s="364">
        <f t="shared" si="1962"/>
        <v>0</v>
      </c>
      <c r="AR472" s="364">
        <f t="shared" si="1962"/>
        <v>0</v>
      </c>
      <c r="AS472" s="364">
        <f t="shared" si="1962"/>
        <v>0</v>
      </c>
      <c r="AT472" s="364">
        <f t="shared" si="1962"/>
        <v>0</v>
      </c>
      <c r="AU472" s="364">
        <f t="shared" si="1962"/>
        <v>0</v>
      </c>
      <c r="AV472" s="364">
        <f t="shared" si="1962"/>
        <v>0</v>
      </c>
      <c r="AW472" s="364">
        <f t="shared" si="1962"/>
        <v>0</v>
      </c>
      <c r="AX472" s="364">
        <f t="shared" si="1962"/>
        <v>0</v>
      </c>
      <c r="AY472" s="364">
        <f t="shared" si="1962"/>
        <v>0</v>
      </c>
      <c r="AZ472" s="364">
        <f t="shared" si="1962"/>
        <v>0</v>
      </c>
      <c r="BA472" s="364">
        <f t="shared" si="1962"/>
        <v>0</v>
      </c>
      <c r="BB472" s="364">
        <f t="shared" si="1962"/>
        <v>0</v>
      </c>
      <c r="BC472" s="364">
        <f t="shared" si="1962"/>
        <v>0</v>
      </c>
      <c r="BD472" s="364">
        <f t="shared" si="1962"/>
        <v>0</v>
      </c>
      <c r="BE472" s="364">
        <f t="shared" si="1962"/>
        <v>0</v>
      </c>
      <c r="BF472" s="364">
        <f t="shared" si="1962"/>
        <v>0</v>
      </c>
      <c r="BG472" s="364">
        <f t="shared" si="1962"/>
        <v>0</v>
      </c>
      <c r="BH472" s="364">
        <f t="shared" si="1962"/>
        <v>0</v>
      </c>
      <c r="BI472" s="364">
        <f t="shared" si="1962"/>
        <v>0</v>
      </c>
      <c r="BJ472" s="364">
        <f t="shared" si="1962"/>
        <v>0</v>
      </c>
      <c r="BK472" s="364">
        <f t="shared" si="1962"/>
        <v>0</v>
      </c>
      <c r="BL472" s="364">
        <f t="shared" si="1962"/>
        <v>0</v>
      </c>
      <c r="BM472" s="364">
        <f t="shared" si="1962"/>
        <v>0</v>
      </c>
      <c r="BN472" s="364">
        <f t="shared" si="1962"/>
        <v>0</v>
      </c>
      <c r="BO472" s="364">
        <f t="shared" si="1962"/>
        <v>0</v>
      </c>
      <c r="BP472" s="364">
        <f t="shared" si="1962"/>
        <v>0</v>
      </c>
      <c r="BQ472" s="364">
        <f t="shared" si="1962"/>
        <v>0</v>
      </c>
      <c r="BR472" s="364">
        <f t="shared" si="1962"/>
        <v>0</v>
      </c>
      <c r="BS472" s="364">
        <f t="shared" si="1962"/>
        <v>0</v>
      </c>
      <c r="BT472" s="364">
        <f t="shared" si="1962"/>
        <v>0</v>
      </c>
      <c r="BU472" s="364">
        <f t="shared" si="1962"/>
        <v>0</v>
      </c>
      <c r="BV472" s="364">
        <f t="shared" si="1962"/>
        <v>0</v>
      </c>
      <c r="BW472" s="364">
        <f t="shared" si="1962"/>
        <v>0</v>
      </c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>
      <c r="A473" s="358"/>
      <c r="B473" s="359"/>
      <c r="C473" s="56" t="s">
        <v>203</v>
      </c>
      <c r="D473" s="369" t="s">
        <v>206</v>
      </c>
      <c r="E473" s="364">
        <f t="shared" ref="E473:BW473" si="1963">E48+E50+E136+E399</f>
        <v>62200</v>
      </c>
      <c r="F473" s="364">
        <f t="shared" si="1963"/>
        <v>0</v>
      </c>
      <c r="G473" s="364">
        <f t="shared" si="1963"/>
        <v>62200</v>
      </c>
      <c r="H473" s="364">
        <f t="shared" si="1963"/>
        <v>0</v>
      </c>
      <c r="I473" s="365">
        <f t="shared" si="1963"/>
        <v>0</v>
      </c>
      <c r="J473" s="365">
        <f t="shared" si="1963"/>
        <v>0</v>
      </c>
      <c r="K473" s="364">
        <f t="shared" si="1963"/>
        <v>17110</v>
      </c>
      <c r="L473" s="364">
        <f t="shared" si="1963"/>
        <v>0</v>
      </c>
      <c r="M473" s="364">
        <f t="shared" si="1963"/>
        <v>0</v>
      </c>
      <c r="N473" s="364">
        <f t="shared" si="1963"/>
        <v>0</v>
      </c>
      <c r="O473" s="364">
        <f t="shared" si="1963"/>
        <v>17110</v>
      </c>
      <c r="P473" s="364">
        <f t="shared" si="1963"/>
        <v>0</v>
      </c>
      <c r="Q473" s="364">
        <f t="shared" si="1963"/>
        <v>0</v>
      </c>
      <c r="R473" s="366">
        <f t="shared" si="1963"/>
        <v>17110</v>
      </c>
      <c r="S473" s="366">
        <f t="shared" si="1963"/>
        <v>0</v>
      </c>
      <c r="T473" s="366">
        <f t="shared" si="1963"/>
        <v>0</v>
      </c>
      <c r="U473" s="364">
        <f t="shared" si="1963"/>
        <v>0</v>
      </c>
      <c r="V473" s="364">
        <f t="shared" si="1963"/>
        <v>0</v>
      </c>
      <c r="W473" s="364">
        <f t="shared" si="1963"/>
        <v>0</v>
      </c>
      <c r="X473" s="365">
        <f t="shared" si="1963"/>
        <v>1</v>
      </c>
      <c r="Y473" s="365">
        <f t="shared" si="1963"/>
        <v>0</v>
      </c>
      <c r="Z473" s="365">
        <f t="shared" si="1963"/>
        <v>0</v>
      </c>
      <c r="AA473" s="364">
        <f t="shared" si="1963"/>
        <v>0</v>
      </c>
      <c r="AB473" s="364">
        <f t="shared" si="1963"/>
        <v>0</v>
      </c>
      <c r="AC473" s="364">
        <f t="shared" si="1963"/>
        <v>0</v>
      </c>
      <c r="AD473" s="364">
        <f t="shared" si="1963"/>
        <v>0</v>
      </c>
      <c r="AE473" s="364">
        <f t="shared" si="1963"/>
        <v>0</v>
      </c>
      <c r="AF473" s="364">
        <f t="shared" si="1963"/>
        <v>0</v>
      </c>
      <c r="AG473" s="364">
        <f t="shared" si="1963"/>
        <v>0</v>
      </c>
      <c r="AH473" s="364">
        <f t="shared" si="1963"/>
        <v>0</v>
      </c>
      <c r="AI473" s="364">
        <f t="shared" si="1963"/>
        <v>0</v>
      </c>
      <c r="AJ473" s="364">
        <f t="shared" si="1963"/>
        <v>0</v>
      </c>
      <c r="AK473" s="364">
        <f t="shared" si="1963"/>
        <v>0</v>
      </c>
      <c r="AL473" s="364">
        <f t="shared" si="1963"/>
        <v>0</v>
      </c>
      <c r="AM473" s="364">
        <f t="shared" si="1963"/>
        <v>17110</v>
      </c>
      <c r="AN473" s="364">
        <f t="shared" si="1963"/>
        <v>0</v>
      </c>
      <c r="AO473" s="364">
        <f t="shared" si="1963"/>
        <v>0</v>
      </c>
      <c r="AP473" s="364">
        <f t="shared" si="1963"/>
        <v>0</v>
      </c>
      <c r="AQ473" s="364">
        <f t="shared" si="1963"/>
        <v>0</v>
      </c>
      <c r="AR473" s="364">
        <f t="shared" si="1963"/>
        <v>0</v>
      </c>
      <c r="AS473" s="364">
        <f t="shared" si="1963"/>
        <v>0</v>
      </c>
      <c r="AT473" s="364">
        <f t="shared" si="1963"/>
        <v>0</v>
      </c>
      <c r="AU473" s="364">
        <f t="shared" si="1963"/>
        <v>0</v>
      </c>
      <c r="AV473" s="364">
        <f t="shared" si="1963"/>
        <v>0</v>
      </c>
      <c r="AW473" s="364">
        <f t="shared" si="1963"/>
        <v>0</v>
      </c>
      <c r="AX473" s="364">
        <f t="shared" si="1963"/>
        <v>0</v>
      </c>
      <c r="AY473" s="364">
        <f t="shared" si="1963"/>
        <v>0</v>
      </c>
      <c r="AZ473" s="364">
        <f t="shared" si="1963"/>
        <v>0</v>
      </c>
      <c r="BA473" s="364">
        <f t="shared" si="1963"/>
        <v>0</v>
      </c>
      <c r="BB473" s="364">
        <f t="shared" si="1963"/>
        <v>0</v>
      </c>
      <c r="BC473" s="364">
        <f t="shared" si="1963"/>
        <v>0</v>
      </c>
      <c r="BD473" s="364">
        <f t="shared" si="1963"/>
        <v>0</v>
      </c>
      <c r="BE473" s="364">
        <f t="shared" si="1963"/>
        <v>0</v>
      </c>
      <c r="BF473" s="364">
        <f t="shared" si="1963"/>
        <v>0</v>
      </c>
      <c r="BG473" s="364">
        <f t="shared" si="1963"/>
        <v>0</v>
      </c>
      <c r="BH473" s="364">
        <f t="shared" si="1963"/>
        <v>0</v>
      </c>
      <c r="BI473" s="364">
        <f t="shared" si="1963"/>
        <v>0</v>
      </c>
      <c r="BJ473" s="364">
        <f t="shared" si="1963"/>
        <v>0</v>
      </c>
      <c r="BK473" s="364">
        <f t="shared" si="1963"/>
        <v>0</v>
      </c>
      <c r="BL473" s="364">
        <f t="shared" si="1963"/>
        <v>0</v>
      </c>
      <c r="BM473" s="364">
        <f t="shared" si="1963"/>
        <v>0</v>
      </c>
      <c r="BN473" s="364">
        <f t="shared" si="1963"/>
        <v>17110</v>
      </c>
      <c r="BO473" s="364">
        <f t="shared" si="1963"/>
        <v>0</v>
      </c>
      <c r="BP473" s="364">
        <f t="shared" si="1963"/>
        <v>17110</v>
      </c>
      <c r="BQ473" s="364">
        <f t="shared" si="1963"/>
        <v>0</v>
      </c>
      <c r="BR473" s="364">
        <f t="shared" si="1963"/>
        <v>0</v>
      </c>
      <c r="BS473" s="364">
        <f t="shared" si="1963"/>
        <v>0</v>
      </c>
      <c r="BT473" s="364">
        <f t="shared" si="1963"/>
        <v>0</v>
      </c>
      <c r="BU473" s="364">
        <f t="shared" si="1963"/>
        <v>17110</v>
      </c>
      <c r="BV473" s="364">
        <f t="shared" si="1963"/>
        <v>0</v>
      </c>
      <c r="BW473" s="364">
        <f t="shared" si="1963"/>
        <v>17110</v>
      </c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>
      <c r="A474" s="358"/>
      <c r="B474" s="359"/>
      <c r="C474" s="56" t="s">
        <v>208</v>
      </c>
      <c r="D474" s="369" t="s">
        <v>750</v>
      </c>
      <c r="E474" s="364">
        <f t="shared" ref="E474:BW474" si="1964">E51+E52+E400</f>
        <v>1500</v>
      </c>
      <c r="F474" s="364">
        <f t="shared" si="1964"/>
        <v>0</v>
      </c>
      <c r="G474" s="364">
        <f t="shared" si="1964"/>
        <v>1500</v>
      </c>
      <c r="H474" s="364">
        <f t="shared" si="1964"/>
        <v>0</v>
      </c>
      <c r="I474" s="365">
        <f t="shared" si="1964"/>
        <v>0</v>
      </c>
      <c r="J474" s="365">
        <f t="shared" si="1964"/>
        <v>0</v>
      </c>
      <c r="K474" s="364">
        <f t="shared" si="1964"/>
        <v>0</v>
      </c>
      <c r="L474" s="364">
        <f t="shared" si="1964"/>
        <v>193.5</v>
      </c>
      <c r="M474" s="364">
        <f t="shared" si="1964"/>
        <v>193.5</v>
      </c>
      <c r="N474" s="364">
        <f t="shared" si="1964"/>
        <v>0</v>
      </c>
      <c r="O474" s="364">
        <f t="shared" si="1964"/>
        <v>0</v>
      </c>
      <c r="P474" s="364">
        <f t="shared" si="1964"/>
        <v>0</v>
      </c>
      <c r="Q474" s="364">
        <f t="shared" si="1964"/>
        <v>0</v>
      </c>
      <c r="R474" s="366">
        <f t="shared" si="1964"/>
        <v>0</v>
      </c>
      <c r="S474" s="366">
        <f t="shared" si="1964"/>
        <v>0</v>
      </c>
      <c r="T474" s="366">
        <f t="shared" si="1964"/>
        <v>0</v>
      </c>
      <c r="U474" s="364">
        <f t="shared" si="1964"/>
        <v>0</v>
      </c>
      <c r="V474" s="364">
        <f t="shared" si="1964"/>
        <v>0</v>
      </c>
      <c r="W474" s="364">
        <f t="shared" si="1964"/>
        <v>0</v>
      </c>
      <c r="X474" s="365">
        <f t="shared" si="1964"/>
        <v>0</v>
      </c>
      <c r="Y474" s="365">
        <f t="shared" si="1964"/>
        <v>0</v>
      </c>
      <c r="Z474" s="365">
        <f t="shared" si="1964"/>
        <v>0</v>
      </c>
      <c r="AA474" s="364">
        <f t="shared" si="1964"/>
        <v>0</v>
      </c>
      <c r="AB474" s="364">
        <f t="shared" si="1964"/>
        <v>0</v>
      </c>
      <c r="AC474" s="364">
        <f t="shared" si="1964"/>
        <v>0</v>
      </c>
      <c r="AD474" s="364">
        <f t="shared" si="1964"/>
        <v>0</v>
      </c>
      <c r="AE474" s="364">
        <f t="shared" si="1964"/>
        <v>0</v>
      </c>
      <c r="AF474" s="364">
        <f t="shared" si="1964"/>
        <v>0</v>
      </c>
      <c r="AG474" s="364">
        <f t="shared" si="1964"/>
        <v>0</v>
      </c>
      <c r="AH474" s="364">
        <f t="shared" si="1964"/>
        <v>0</v>
      </c>
      <c r="AI474" s="364">
        <f t="shared" si="1964"/>
        <v>0</v>
      </c>
      <c r="AJ474" s="364">
        <f t="shared" si="1964"/>
        <v>0</v>
      </c>
      <c r="AK474" s="364">
        <f t="shared" si="1964"/>
        <v>0</v>
      </c>
      <c r="AL474" s="364">
        <f t="shared" si="1964"/>
        <v>0</v>
      </c>
      <c r="AM474" s="364">
        <f t="shared" si="1964"/>
        <v>0</v>
      </c>
      <c r="AN474" s="364">
        <f t="shared" si="1964"/>
        <v>0</v>
      </c>
      <c r="AO474" s="364">
        <f t="shared" si="1964"/>
        <v>0</v>
      </c>
      <c r="AP474" s="364">
        <f t="shared" si="1964"/>
        <v>0</v>
      </c>
      <c r="AQ474" s="364">
        <f t="shared" si="1964"/>
        <v>0</v>
      </c>
      <c r="AR474" s="364">
        <f t="shared" si="1964"/>
        <v>0</v>
      </c>
      <c r="AS474" s="364">
        <f t="shared" si="1964"/>
        <v>0</v>
      </c>
      <c r="AT474" s="364">
        <f t="shared" si="1964"/>
        <v>0</v>
      </c>
      <c r="AU474" s="364">
        <f t="shared" si="1964"/>
        <v>0</v>
      </c>
      <c r="AV474" s="364">
        <f t="shared" si="1964"/>
        <v>0</v>
      </c>
      <c r="AW474" s="364">
        <f t="shared" si="1964"/>
        <v>0</v>
      </c>
      <c r="AX474" s="364">
        <f t="shared" si="1964"/>
        <v>0</v>
      </c>
      <c r="AY474" s="364">
        <f t="shared" si="1964"/>
        <v>0</v>
      </c>
      <c r="AZ474" s="364">
        <f t="shared" si="1964"/>
        <v>0</v>
      </c>
      <c r="BA474" s="364">
        <f t="shared" si="1964"/>
        <v>0</v>
      </c>
      <c r="BB474" s="364">
        <f t="shared" si="1964"/>
        <v>0</v>
      </c>
      <c r="BC474" s="364">
        <f t="shared" si="1964"/>
        <v>0</v>
      </c>
      <c r="BD474" s="364">
        <f t="shared" si="1964"/>
        <v>0</v>
      </c>
      <c r="BE474" s="364">
        <f t="shared" si="1964"/>
        <v>0</v>
      </c>
      <c r="BF474" s="364">
        <f t="shared" si="1964"/>
        <v>0</v>
      </c>
      <c r="BG474" s="364">
        <f t="shared" si="1964"/>
        <v>0</v>
      </c>
      <c r="BH474" s="364">
        <f t="shared" si="1964"/>
        <v>0</v>
      </c>
      <c r="BI474" s="364">
        <f t="shared" si="1964"/>
        <v>0</v>
      </c>
      <c r="BJ474" s="364">
        <f t="shared" si="1964"/>
        <v>0</v>
      </c>
      <c r="BK474" s="364">
        <f t="shared" si="1964"/>
        <v>0</v>
      </c>
      <c r="BL474" s="364">
        <f t="shared" si="1964"/>
        <v>0</v>
      </c>
      <c r="BM474" s="364">
        <f t="shared" si="1964"/>
        <v>0</v>
      </c>
      <c r="BN474" s="364">
        <f t="shared" si="1964"/>
        <v>0</v>
      </c>
      <c r="BO474" s="364">
        <f t="shared" si="1964"/>
        <v>0</v>
      </c>
      <c r="BP474" s="364">
        <f t="shared" si="1964"/>
        <v>0</v>
      </c>
      <c r="BQ474" s="364">
        <f t="shared" si="1964"/>
        <v>0</v>
      </c>
      <c r="BR474" s="364">
        <f t="shared" si="1964"/>
        <v>0</v>
      </c>
      <c r="BS474" s="364">
        <f t="shared" si="1964"/>
        <v>0</v>
      </c>
      <c r="BT474" s="364">
        <f t="shared" si="1964"/>
        <v>0</v>
      </c>
      <c r="BU474" s="364">
        <f t="shared" si="1964"/>
        <v>0</v>
      </c>
      <c r="BV474" s="364">
        <f t="shared" si="1964"/>
        <v>0</v>
      </c>
      <c r="BW474" s="364">
        <f t="shared" si="1964"/>
        <v>0</v>
      </c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>
      <c r="A475" s="358"/>
      <c r="B475" s="359"/>
      <c r="C475" s="56" t="s">
        <v>379</v>
      </c>
      <c r="D475" s="369" t="s">
        <v>380</v>
      </c>
      <c r="E475" s="364">
        <f t="shared" ref="E475:BW475" si="1965">E137+E176</f>
        <v>3800</v>
      </c>
      <c r="F475" s="364">
        <f t="shared" si="1965"/>
        <v>0</v>
      </c>
      <c r="G475" s="364">
        <f t="shared" si="1965"/>
        <v>3800</v>
      </c>
      <c r="H475" s="364">
        <f t="shared" si="1965"/>
        <v>0</v>
      </c>
      <c r="I475" s="365">
        <f t="shared" si="1965"/>
        <v>0</v>
      </c>
      <c r="J475" s="365">
        <f t="shared" si="1965"/>
        <v>0</v>
      </c>
      <c r="K475" s="364">
        <f t="shared" si="1965"/>
        <v>1110</v>
      </c>
      <c r="L475" s="364">
        <f t="shared" si="1965"/>
        <v>0</v>
      </c>
      <c r="M475" s="364">
        <f t="shared" si="1965"/>
        <v>0</v>
      </c>
      <c r="N475" s="364">
        <f t="shared" si="1965"/>
        <v>0</v>
      </c>
      <c r="O475" s="366">
        <f t="shared" si="1965"/>
        <v>1110</v>
      </c>
      <c r="P475" s="366">
        <f t="shared" si="1965"/>
        <v>0</v>
      </c>
      <c r="Q475" s="366">
        <f t="shared" si="1965"/>
        <v>0</v>
      </c>
      <c r="R475" s="366">
        <f t="shared" si="1965"/>
        <v>1110</v>
      </c>
      <c r="S475" s="366">
        <f t="shared" si="1965"/>
        <v>0</v>
      </c>
      <c r="T475" s="366">
        <f t="shared" si="1965"/>
        <v>0</v>
      </c>
      <c r="U475" s="366">
        <f t="shared" si="1965"/>
        <v>0</v>
      </c>
      <c r="V475" s="364">
        <f t="shared" si="1965"/>
        <v>0</v>
      </c>
      <c r="W475" s="366">
        <f t="shared" si="1965"/>
        <v>0</v>
      </c>
      <c r="X475" s="365">
        <f t="shared" si="1965"/>
        <v>1</v>
      </c>
      <c r="Y475" s="365">
        <f t="shared" si="1965"/>
        <v>0</v>
      </c>
      <c r="Z475" s="365">
        <f t="shared" si="1965"/>
        <v>0</v>
      </c>
      <c r="AA475" s="364">
        <f t="shared" si="1965"/>
        <v>0</v>
      </c>
      <c r="AB475" s="364">
        <f t="shared" si="1965"/>
        <v>0</v>
      </c>
      <c r="AC475" s="364">
        <f t="shared" si="1965"/>
        <v>0</v>
      </c>
      <c r="AD475" s="364">
        <f t="shared" si="1965"/>
        <v>1110</v>
      </c>
      <c r="AE475" s="364">
        <f t="shared" si="1965"/>
        <v>0</v>
      </c>
      <c r="AF475" s="364">
        <f t="shared" si="1965"/>
        <v>0</v>
      </c>
      <c r="AG475" s="364">
        <f t="shared" si="1965"/>
        <v>0</v>
      </c>
      <c r="AH475" s="364">
        <f t="shared" si="1965"/>
        <v>0</v>
      </c>
      <c r="AI475" s="364">
        <f t="shared" si="1965"/>
        <v>0</v>
      </c>
      <c r="AJ475" s="364">
        <f t="shared" si="1965"/>
        <v>0</v>
      </c>
      <c r="AK475" s="364">
        <f t="shared" si="1965"/>
        <v>0</v>
      </c>
      <c r="AL475" s="364">
        <f t="shared" si="1965"/>
        <v>0</v>
      </c>
      <c r="AM475" s="364">
        <f t="shared" si="1965"/>
        <v>0</v>
      </c>
      <c r="AN475" s="364">
        <f t="shared" si="1965"/>
        <v>0</v>
      </c>
      <c r="AO475" s="364">
        <f t="shared" si="1965"/>
        <v>0</v>
      </c>
      <c r="AP475" s="364">
        <f t="shared" si="1965"/>
        <v>0</v>
      </c>
      <c r="AQ475" s="364">
        <f t="shared" si="1965"/>
        <v>0</v>
      </c>
      <c r="AR475" s="364">
        <f t="shared" si="1965"/>
        <v>0</v>
      </c>
      <c r="AS475" s="364">
        <f t="shared" si="1965"/>
        <v>0</v>
      </c>
      <c r="AT475" s="364">
        <f t="shared" si="1965"/>
        <v>0</v>
      </c>
      <c r="AU475" s="364">
        <f t="shared" si="1965"/>
        <v>0</v>
      </c>
      <c r="AV475" s="364">
        <f t="shared" si="1965"/>
        <v>0</v>
      </c>
      <c r="AW475" s="364">
        <f t="shared" si="1965"/>
        <v>0</v>
      </c>
      <c r="AX475" s="364">
        <f t="shared" si="1965"/>
        <v>0</v>
      </c>
      <c r="AY475" s="364">
        <f t="shared" si="1965"/>
        <v>0</v>
      </c>
      <c r="AZ475" s="364">
        <f t="shared" si="1965"/>
        <v>0</v>
      </c>
      <c r="BA475" s="364">
        <f t="shared" si="1965"/>
        <v>0</v>
      </c>
      <c r="BB475" s="364">
        <f t="shared" si="1965"/>
        <v>0</v>
      </c>
      <c r="BC475" s="364">
        <f t="shared" si="1965"/>
        <v>0</v>
      </c>
      <c r="BD475" s="364">
        <f t="shared" si="1965"/>
        <v>0</v>
      </c>
      <c r="BE475" s="364">
        <f t="shared" si="1965"/>
        <v>0</v>
      </c>
      <c r="BF475" s="364">
        <f t="shared" si="1965"/>
        <v>0</v>
      </c>
      <c r="BG475" s="364">
        <f t="shared" si="1965"/>
        <v>0</v>
      </c>
      <c r="BH475" s="364">
        <f t="shared" si="1965"/>
        <v>0</v>
      </c>
      <c r="BI475" s="364">
        <f t="shared" si="1965"/>
        <v>0</v>
      </c>
      <c r="BJ475" s="364">
        <f t="shared" si="1965"/>
        <v>0</v>
      </c>
      <c r="BK475" s="364">
        <f t="shared" si="1965"/>
        <v>0</v>
      </c>
      <c r="BL475" s="364">
        <f t="shared" si="1965"/>
        <v>0</v>
      </c>
      <c r="BM475" s="364">
        <f t="shared" si="1965"/>
        <v>0</v>
      </c>
      <c r="BN475" s="364">
        <f t="shared" si="1965"/>
        <v>1110</v>
      </c>
      <c r="BO475" s="364">
        <f t="shared" si="1965"/>
        <v>0</v>
      </c>
      <c r="BP475" s="364">
        <f t="shared" si="1965"/>
        <v>1110</v>
      </c>
      <c r="BQ475" s="364">
        <f t="shared" si="1965"/>
        <v>0</v>
      </c>
      <c r="BR475" s="364">
        <f t="shared" si="1965"/>
        <v>0</v>
      </c>
      <c r="BS475" s="364">
        <f t="shared" si="1965"/>
        <v>0</v>
      </c>
      <c r="BT475" s="364">
        <f t="shared" si="1965"/>
        <v>0</v>
      </c>
      <c r="BU475" s="364">
        <f t="shared" si="1965"/>
        <v>1110</v>
      </c>
      <c r="BV475" s="364">
        <f t="shared" si="1965"/>
        <v>0</v>
      </c>
      <c r="BW475" s="364">
        <f t="shared" si="1965"/>
        <v>1110</v>
      </c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>
      <c r="A476" s="358"/>
      <c r="B476" s="359"/>
      <c r="C476" s="56" t="s">
        <v>752</v>
      </c>
      <c r="D476" s="370" t="s">
        <v>753</v>
      </c>
      <c r="E476" s="364">
        <f t="shared" ref="E476:BW476" si="1966">E401+E402+E403+E404+E405</f>
        <v>60000</v>
      </c>
      <c r="F476" s="364">
        <f t="shared" si="1966"/>
        <v>0</v>
      </c>
      <c r="G476" s="364">
        <f t="shared" si="1966"/>
        <v>60000</v>
      </c>
      <c r="H476" s="364">
        <f t="shared" si="1966"/>
        <v>0</v>
      </c>
      <c r="I476" s="365">
        <f t="shared" si="1966"/>
        <v>0.27166433333333334</v>
      </c>
      <c r="J476" s="365">
        <f t="shared" si="1966"/>
        <v>0.27166433333333334</v>
      </c>
      <c r="K476" s="366">
        <f t="shared" si="1966"/>
        <v>47050.76</v>
      </c>
      <c r="L476" s="366">
        <f t="shared" si="1966"/>
        <v>9540</v>
      </c>
      <c r="M476" s="366">
        <f t="shared" si="1966"/>
        <v>0</v>
      </c>
      <c r="N476" s="366">
        <f t="shared" si="1966"/>
        <v>0</v>
      </c>
      <c r="O476" s="364">
        <f t="shared" si="1966"/>
        <v>46332.36</v>
      </c>
      <c r="P476" s="364">
        <f t="shared" si="1966"/>
        <v>9540</v>
      </c>
      <c r="Q476" s="364">
        <f t="shared" si="1966"/>
        <v>0</v>
      </c>
      <c r="R476" s="366">
        <f t="shared" si="1966"/>
        <v>46332.36</v>
      </c>
      <c r="S476" s="366">
        <f t="shared" si="1966"/>
        <v>9540</v>
      </c>
      <c r="T476" s="366">
        <f t="shared" si="1966"/>
        <v>0</v>
      </c>
      <c r="U476" s="364">
        <f t="shared" si="1966"/>
        <v>718.4</v>
      </c>
      <c r="V476" s="364">
        <f t="shared" si="1966"/>
        <v>0</v>
      </c>
      <c r="W476" s="364">
        <f t="shared" si="1966"/>
        <v>0</v>
      </c>
      <c r="X476" s="365">
        <f t="shared" si="1966"/>
        <v>4</v>
      </c>
      <c r="Y476" s="365">
        <f t="shared" si="1966"/>
        <v>1</v>
      </c>
      <c r="Z476" s="365">
        <f t="shared" si="1966"/>
        <v>0</v>
      </c>
      <c r="AA476" s="366">
        <f t="shared" si="1966"/>
        <v>0</v>
      </c>
      <c r="AB476" s="366">
        <f t="shared" si="1966"/>
        <v>0</v>
      </c>
      <c r="AC476" s="366">
        <f t="shared" si="1966"/>
        <v>0</v>
      </c>
      <c r="AD476" s="366">
        <f t="shared" si="1966"/>
        <v>0</v>
      </c>
      <c r="AE476" s="366">
        <f t="shared" si="1966"/>
        <v>0</v>
      </c>
      <c r="AF476" s="366">
        <f t="shared" si="1966"/>
        <v>0</v>
      </c>
      <c r="AG476" s="366">
        <f t="shared" si="1966"/>
        <v>41655.360000000001</v>
      </c>
      <c r="AH476" s="366">
        <f t="shared" si="1966"/>
        <v>9540</v>
      </c>
      <c r="AI476" s="366">
        <f t="shared" si="1966"/>
        <v>0</v>
      </c>
      <c r="AJ476" s="366">
        <f t="shared" si="1966"/>
        <v>0</v>
      </c>
      <c r="AK476" s="366">
        <f t="shared" si="1966"/>
        <v>0</v>
      </c>
      <c r="AL476" s="366">
        <f t="shared" si="1966"/>
        <v>0</v>
      </c>
      <c r="AM476" s="366">
        <f t="shared" si="1966"/>
        <v>2277</v>
      </c>
      <c r="AN476" s="366">
        <f t="shared" si="1966"/>
        <v>0</v>
      </c>
      <c r="AO476" s="366">
        <f t="shared" si="1966"/>
        <v>0</v>
      </c>
      <c r="AP476" s="366">
        <f t="shared" si="1966"/>
        <v>2400</v>
      </c>
      <c r="AQ476" s="366">
        <f t="shared" si="1966"/>
        <v>0</v>
      </c>
      <c r="AR476" s="366">
        <f t="shared" si="1966"/>
        <v>0</v>
      </c>
      <c r="AS476" s="366">
        <f t="shared" si="1966"/>
        <v>0</v>
      </c>
      <c r="AT476" s="366">
        <f t="shared" si="1966"/>
        <v>0</v>
      </c>
      <c r="AU476" s="366">
        <f t="shared" si="1966"/>
        <v>0</v>
      </c>
      <c r="AV476" s="366">
        <f t="shared" si="1966"/>
        <v>0</v>
      </c>
      <c r="AW476" s="366">
        <f t="shared" si="1966"/>
        <v>0</v>
      </c>
      <c r="AX476" s="366">
        <f t="shared" si="1966"/>
        <v>0</v>
      </c>
      <c r="AY476" s="366">
        <f t="shared" si="1966"/>
        <v>0</v>
      </c>
      <c r="AZ476" s="366">
        <f t="shared" si="1966"/>
        <v>0</v>
      </c>
      <c r="BA476" s="366">
        <f t="shared" si="1966"/>
        <v>0</v>
      </c>
      <c r="BB476" s="366">
        <f t="shared" si="1966"/>
        <v>0</v>
      </c>
      <c r="BC476" s="366">
        <f t="shared" si="1966"/>
        <v>0</v>
      </c>
      <c r="BD476" s="366">
        <f t="shared" si="1966"/>
        <v>0</v>
      </c>
      <c r="BE476" s="366">
        <f t="shared" si="1966"/>
        <v>0</v>
      </c>
      <c r="BF476" s="366">
        <f t="shared" si="1966"/>
        <v>0</v>
      </c>
      <c r="BG476" s="366">
        <f t="shared" si="1966"/>
        <v>0</v>
      </c>
      <c r="BH476" s="366">
        <f t="shared" si="1966"/>
        <v>0</v>
      </c>
      <c r="BI476" s="366">
        <f t="shared" si="1966"/>
        <v>0</v>
      </c>
      <c r="BJ476" s="366">
        <f t="shared" si="1966"/>
        <v>0</v>
      </c>
      <c r="BK476" s="366">
        <f t="shared" si="1966"/>
        <v>0</v>
      </c>
      <c r="BL476" s="366">
        <f t="shared" si="1966"/>
        <v>0</v>
      </c>
      <c r="BM476" s="366">
        <f t="shared" si="1966"/>
        <v>0</v>
      </c>
      <c r="BN476" s="364">
        <f t="shared" si="1966"/>
        <v>46332.36</v>
      </c>
      <c r="BO476" s="364">
        <f t="shared" si="1966"/>
        <v>0</v>
      </c>
      <c r="BP476" s="364">
        <f t="shared" si="1966"/>
        <v>46332.36</v>
      </c>
      <c r="BQ476" s="364">
        <f t="shared" si="1966"/>
        <v>718.4</v>
      </c>
      <c r="BR476" s="364">
        <f t="shared" si="1966"/>
        <v>0</v>
      </c>
      <c r="BS476" s="364">
        <f t="shared" si="1966"/>
        <v>718.4</v>
      </c>
      <c r="BT476" s="364">
        <f t="shared" si="1966"/>
        <v>0</v>
      </c>
      <c r="BU476" s="364">
        <f t="shared" si="1966"/>
        <v>46332.36</v>
      </c>
      <c r="BV476" s="364">
        <f t="shared" si="1966"/>
        <v>718.4</v>
      </c>
      <c r="BW476" s="364">
        <f t="shared" si="1966"/>
        <v>46332.36</v>
      </c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>
      <c r="A477" s="358"/>
      <c r="B477" s="359"/>
      <c r="C477" s="56" t="s">
        <v>476</v>
      </c>
      <c r="D477" s="369" t="s">
        <v>477</v>
      </c>
      <c r="E477" s="364">
        <f t="shared" ref="E477:BW477" si="1967">E199+E336+E406+E407+E408</f>
        <v>10000</v>
      </c>
      <c r="F477" s="364">
        <f t="shared" si="1967"/>
        <v>0</v>
      </c>
      <c r="G477" s="364">
        <f t="shared" si="1967"/>
        <v>10000</v>
      </c>
      <c r="H477" s="364">
        <f t="shared" si="1967"/>
        <v>0</v>
      </c>
      <c r="I477" s="365">
        <f t="shared" si="1967"/>
        <v>0</v>
      </c>
      <c r="J477" s="365">
        <f t="shared" si="1967"/>
        <v>0</v>
      </c>
      <c r="K477" s="364">
        <f t="shared" si="1967"/>
        <v>0</v>
      </c>
      <c r="L477" s="364">
        <f t="shared" si="1967"/>
        <v>1750.41</v>
      </c>
      <c r="M477" s="364">
        <f t="shared" si="1967"/>
        <v>0</v>
      </c>
      <c r="N477" s="364">
        <f t="shared" si="1967"/>
        <v>0</v>
      </c>
      <c r="O477" s="364">
        <f t="shared" si="1967"/>
        <v>0</v>
      </c>
      <c r="P477" s="364">
        <f t="shared" si="1967"/>
        <v>1750.41</v>
      </c>
      <c r="Q477" s="364">
        <f t="shared" si="1967"/>
        <v>0</v>
      </c>
      <c r="R477" s="366">
        <f t="shared" si="1967"/>
        <v>0</v>
      </c>
      <c r="S477" s="366">
        <f t="shared" si="1967"/>
        <v>1750.41</v>
      </c>
      <c r="T477" s="366">
        <f t="shared" si="1967"/>
        <v>0</v>
      </c>
      <c r="U477" s="364">
        <f t="shared" si="1967"/>
        <v>0</v>
      </c>
      <c r="V477" s="364">
        <f t="shared" si="1967"/>
        <v>0</v>
      </c>
      <c r="W477" s="364">
        <f t="shared" si="1967"/>
        <v>0</v>
      </c>
      <c r="X477" s="365">
        <f t="shared" si="1967"/>
        <v>0</v>
      </c>
      <c r="Y477" s="365">
        <f t="shared" si="1967"/>
        <v>3</v>
      </c>
      <c r="Z477" s="365">
        <f t="shared" si="1967"/>
        <v>0</v>
      </c>
      <c r="AA477" s="364">
        <f t="shared" si="1967"/>
        <v>0</v>
      </c>
      <c r="AB477" s="364">
        <f t="shared" si="1967"/>
        <v>0</v>
      </c>
      <c r="AC477" s="364">
        <f t="shared" si="1967"/>
        <v>0</v>
      </c>
      <c r="AD477" s="364">
        <f t="shared" si="1967"/>
        <v>0</v>
      </c>
      <c r="AE477" s="364">
        <f t="shared" si="1967"/>
        <v>589.41000000000008</v>
      </c>
      <c r="AF477" s="364">
        <f t="shared" si="1967"/>
        <v>0</v>
      </c>
      <c r="AG477" s="364">
        <f t="shared" si="1967"/>
        <v>0</v>
      </c>
      <c r="AH477" s="364">
        <f t="shared" si="1967"/>
        <v>0</v>
      </c>
      <c r="AI477" s="364">
        <f t="shared" si="1967"/>
        <v>0</v>
      </c>
      <c r="AJ477" s="364">
        <f t="shared" si="1967"/>
        <v>0</v>
      </c>
      <c r="AK477" s="364">
        <f t="shared" si="1967"/>
        <v>0</v>
      </c>
      <c r="AL477" s="364">
        <f t="shared" si="1967"/>
        <v>0</v>
      </c>
      <c r="AM477" s="364">
        <f t="shared" si="1967"/>
        <v>0</v>
      </c>
      <c r="AN477" s="364">
        <f t="shared" si="1967"/>
        <v>0</v>
      </c>
      <c r="AO477" s="364">
        <f t="shared" si="1967"/>
        <v>0</v>
      </c>
      <c r="AP477" s="364">
        <f t="shared" si="1967"/>
        <v>0</v>
      </c>
      <c r="AQ477" s="364">
        <f t="shared" si="1967"/>
        <v>1161</v>
      </c>
      <c r="AR477" s="364">
        <f t="shared" si="1967"/>
        <v>0</v>
      </c>
      <c r="AS477" s="364">
        <f t="shared" si="1967"/>
        <v>0</v>
      </c>
      <c r="AT477" s="364">
        <f t="shared" si="1967"/>
        <v>0</v>
      </c>
      <c r="AU477" s="364">
        <f t="shared" si="1967"/>
        <v>0</v>
      </c>
      <c r="AV477" s="364">
        <f t="shared" si="1967"/>
        <v>0</v>
      </c>
      <c r="AW477" s="364">
        <f t="shared" si="1967"/>
        <v>0</v>
      </c>
      <c r="AX477" s="364">
        <f t="shared" si="1967"/>
        <v>0</v>
      </c>
      <c r="AY477" s="364">
        <f t="shared" si="1967"/>
        <v>0</v>
      </c>
      <c r="AZ477" s="364">
        <f t="shared" si="1967"/>
        <v>0</v>
      </c>
      <c r="BA477" s="364">
        <f t="shared" si="1967"/>
        <v>0</v>
      </c>
      <c r="BB477" s="364">
        <f t="shared" si="1967"/>
        <v>0</v>
      </c>
      <c r="BC477" s="364">
        <f t="shared" si="1967"/>
        <v>0</v>
      </c>
      <c r="BD477" s="364">
        <f t="shared" si="1967"/>
        <v>0</v>
      </c>
      <c r="BE477" s="364">
        <f t="shared" si="1967"/>
        <v>0</v>
      </c>
      <c r="BF477" s="364">
        <f t="shared" si="1967"/>
        <v>0</v>
      </c>
      <c r="BG477" s="364">
        <f t="shared" si="1967"/>
        <v>0</v>
      </c>
      <c r="BH477" s="364">
        <f t="shared" si="1967"/>
        <v>0</v>
      </c>
      <c r="BI477" s="364">
        <f t="shared" si="1967"/>
        <v>0</v>
      </c>
      <c r="BJ477" s="364">
        <f t="shared" si="1967"/>
        <v>0</v>
      </c>
      <c r="BK477" s="364">
        <f t="shared" si="1967"/>
        <v>0</v>
      </c>
      <c r="BL477" s="364">
        <f t="shared" si="1967"/>
        <v>0</v>
      </c>
      <c r="BM477" s="364">
        <f t="shared" si="1967"/>
        <v>0</v>
      </c>
      <c r="BN477" s="364">
        <f t="shared" si="1967"/>
        <v>0</v>
      </c>
      <c r="BO477" s="364">
        <f t="shared" si="1967"/>
        <v>0</v>
      </c>
      <c r="BP477" s="364">
        <f t="shared" si="1967"/>
        <v>0</v>
      </c>
      <c r="BQ477" s="364">
        <f t="shared" si="1967"/>
        <v>0</v>
      </c>
      <c r="BR477" s="364">
        <f t="shared" si="1967"/>
        <v>0</v>
      </c>
      <c r="BS477" s="364">
        <f t="shared" si="1967"/>
        <v>0</v>
      </c>
      <c r="BT477" s="364">
        <f t="shared" si="1967"/>
        <v>0</v>
      </c>
      <c r="BU477" s="364">
        <f t="shared" si="1967"/>
        <v>0</v>
      </c>
      <c r="BV477" s="364">
        <f t="shared" si="1967"/>
        <v>0</v>
      </c>
      <c r="BW477" s="364">
        <f t="shared" si="1967"/>
        <v>0</v>
      </c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>
      <c r="A478" s="358"/>
      <c r="B478" s="359"/>
      <c r="C478" s="56" t="s">
        <v>517</v>
      </c>
      <c r="D478" s="360" t="s">
        <v>518</v>
      </c>
      <c r="E478" s="364">
        <f t="shared" ref="E478:BW478" si="1968">E227</f>
        <v>3000</v>
      </c>
      <c r="F478" s="364">
        <f t="shared" si="1968"/>
        <v>0</v>
      </c>
      <c r="G478" s="364">
        <f t="shared" si="1968"/>
        <v>3000</v>
      </c>
      <c r="H478" s="364">
        <f t="shared" si="1968"/>
        <v>0</v>
      </c>
      <c r="I478" s="365">
        <f t="shared" si="1968"/>
        <v>0</v>
      </c>
      <c r="J478" s="365">
        <f t="shared" si="1968"/>
        <v>0</v>
      </c>
      <c r="K478" s="364">
        <f t="shared" si="1968"/>
        <v>0</v>
      </c>
      <c r="L478" s="364">
        <f t="shared" si="1968"/>
        <v>0</v>
      </c>
      <c r="M478" s="364">
        <f t="shared" si="1968"/>
        <v>0</v>
      </c>
      <c r="N478" s="364">
        <f t="shared" si="1968"/>
        <v>0</v>
      </c>
      <c r="O478" s="364">
        <f t="shared" si="1968"/>
        <v>0</v>
      </c>
      <c r="P478" s="364">
        <f t="shared" si="1968"/>
        <v>0</v>
      </c>
      <c r="Q478" s="364">
        <f t="shared" si="1968"/>
        <v>0</v>
      </c>
      <c r="R478" s="366">
        <f t="shared" si="1968"/>
        <v>0</v>
      </c>
      <c r="S478" s="366">
        <f t="shared" si="1968"/>
        <v>0</v>
      </c>
      <c r="T478" s="366">
        <f t="shared" si="1968"/>
        <v>0</v>
      </c>
      <c r="U478" s="364">
        <f t="shared" si="1968"/>
        <v>0</v>
      </c>
      <c r="V478" s="364">
        <f t="shared" si="1968"/>
        <v>0</v>
      </c>
      <c r="W478" s="364">
        <f t="shared" si="1968"/>
        <v>0</v>
      </c>
      <c r="X478" s="365">
        <f t="shared" si="1968"/>
        <v>0</v>
      </c>
      <c r="Y478" s="365">
        <f t="shared" si="1968"/>
        <v>0</v>
      </c>
      <c r="Z478" s="365">
        <f t="shared" si="1968"/>
        <v>0</v>
      </c>
      <c r="AA478" s="364">
        <f t="shared" si="1968"/>
        <v>0</v>
      </c>
      <c r="AB478" s="364">
        <f t="shared" si="1968"/>
        <v>0</v>
      </c>
      <c r="AC478" s="364">
        <f t="shared" si="1968"/>
        <v>0</v>
      </c>
      <c r="AD478" s="364">
        <f t="shared" si="1968"/>
        <v>0</v>
      </c>
      <c r="AE478" s="364">
        <f t="shared" si="1968"/>
        <v>0</v>
      </c>
      <c r="AF478" s="364">
        <f t="shared" si="1968"/>
        <v>0</v>
      </c>
      <c r="AG478" s="364">
        <f t="shared" si="1968"/>
        <v>0</v>
      </c>
      <c r="AH478" s="364">
        <f t="shared" si="1968"/>
        <v>0</v>
      </c>
      <c r="AI478" s="364">
        <f t="shared" si="1968"/>
        <v>0</v>
      </c>
      <c r="AJ478" s="364">
        <f t="shared" si="1968"/>
        <v>0</v>
      </c>
      <c r="AK478" s="364">
        <f t="shared" si="1968"/>
        <v>0</v>
      </c>
      <c r="AL478" s="364">
        <f t="shared" si="1968"/>
        <v>0</v>
      </c>
      <c r="AM478" s="364">
        <f t="shared" si="1968"/>
        <v>0</v>
      </c>
      <c r="AN478" s="364">
        <f t="shared" si="1968"/>
        <v>0</v>
      </c>
      <c r="AO478" s="364">
        <f t="shared" si="1968"/>
        <v>0</v>
      </c>
      <c r="AP478" s="364">
        <f t="shared" si="1968"/>
        <v>0</v>
      </c>
      <c r="AQ478" s="364">
        <f t="shared" si="1968"/>
        <v>0</v>
      </c>
      <c r="AR478" s="364">
        <f t="shared" si="1968"/>
        <v>0</v>
      </c>
      <c r="AS478" s="364">
        <f t="shared" si="1968"/>
        <v>0</v>
      </c>
      <c r="AT478" s="364">
        <f t="shared" si="1968"/>
        <v>0</v>
      </c>
      <c r="AU478" s="364">
        <f t="shared" si="1968"/>
        <v>0</v>
      </c>
      <c r="AV478" s="364">
        <f t="shared" si="1968"/>
        <v>0</v>
      </c>
      <c r="AW478" s="364">
        <f t="shared" si="1968"/>
        <v>0</v>
      </c>
      <c r="AX478" s="364">
        <f t="shared" si="1968"/>
        <v>0</v>
      </c>
      <c r="AY478" s="364">
        <f t="shared" si="1968"/>
        <v>0</v>
      </c>
      <c r="AZ478" s="364">
        <f t="shared" si="1968"/>
        <v>0</v>
      </c>
      <c r="BA478" s="364">
        <f t="shared" si="1968"/>
        <v>0</v>
      </c>
      <c r="BB478" s="364">
        <f t="shared" si="1968"/>
        <v>0</v>
      </c>
      <c r="BC478" s="364">
        <f t="shared" si="1968"/>
        <v>0</v>
      </c>
      <c r="BD478" s="364">
        <f t="shared" si="1968"/>
        <v>0</v>
      </c>
      <c r="BE478" s="364">
        <f t="shared" si="1968"/>
        <v>0</v>
      </c>
      <c r="BF478" s="364">
        <f t="shared" si="1968"/>
        <v>0</v>
      </c>
      <c r="BG478" s="364">
        <f t="shared" si="1968"/>
        <v>0</v>
      </c>
      <c r="BH478" s="364">
        <f t="shared" si="1968"/>
        <v>0</v>
      </c>
      <c r="BI478" s="364">
        <f t="shared" si="1968"/>
        <v>0</v>
      </c>
      <c r="BJ478" s="364">
        <f t="shared" si="1968"/>
        <v>0</v>
      </c>
      <c r="BK478" s="364">
        <f t="shared" si="1968"/>
        <v>0</v>
      </c>
      <c r="BL478" s="364">
        <f t="shared" si="1968"/>
        <v>0</v>
      </c>
      <c r="BM478" s="364">
        <f t="shared" si="1968"/>
        <v>0</v>
      </c>
      <c r="BN478" s="364">
        <f t="shared" si="1968"/>
        <v>0</v>
      </c>
      <c r="BO478" s="364">
        <f t="shared" si="1968"/>
        <v>0</v>
      </c>
      <c r="BP478" s="364">
        <f t="shared" si="1968"/>
        <v>0</v>
      </c>
      <c r="BQ478" s="364">
        <f t="shared" si="1968"/>
        <v>0</v>
      </c>
      <c r="BR478" s="364">
        <f t="shared" si="1968"/>
        <v>0</v>
      </c>
      <c r="BS478" s="364">
        <f t="shared" si="1968"/>
        <v>0</v>
      </c>
      <c r="BT478" s="364">
        <f t="shared" si="1968"/>
        <v>0</v>
      </c>
      <c r="BU478" s="364">
        <f t="shared" si="1968"/>
        <v>0</v>
      </c>
      <c r="BV478" s="364">
        <f t="shared" si="1968"/>
        <v>0</v>
      </c>
      <c r="BW478" s="364">
        <f t="shared" si="1968"/>
        <v>0</v>
      </c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>
      <c r="A479" s="358"/>
      <c r="B479" s="359"/>
      <c r="C479" s="56" t="s">
        <v>211</v>
      </c>
      <c r="D479" s="369" t="s">
        <v>766</v>
      </c>
      <c r="E479" s="364">
        <f t="shared" ref="E479:BW479" si="1969">E53+E409</f>
        <v>235000</v>
      </c>
      <c r="F479" s="364">
        <f t="shared" si="1969"/>
        <v>0</v>
      </c>
      <c r="G479" s="364">
        <f t="shared" si="1969"/>
        <v>235000</v>
      </c>
      <c r="H479" s="364">
        <f t="shared" si="1969"/>
        <v>0</v>
      </c>
      <c r="I479" s="365">
        <f t="shared" si="1969"/>
        <v>0</v>
      </c>
      <c r="J479" s="365">
        <f t="shared" si="1969"/>
        <v>0</v>
      </c>
      <c r="K479" s="364">
        <f t="shared" si="1969"/>
        <v>0</v>
      </c>
      <c r="L479" s="364">
        <f t="shared" si="1969"/>
        <v>0</v>
      </c>
      <c r="M479" s="364">
        <f t="shared" si="1969"/>
        <v>0</v>
      </c>
      <c r="N479" s="364">
        <f t="shared" si="1969"/>
        <v>0</v>
      </c>
      <c r="O479" s="364">
        <f t="shared" si="1969"/>
        <v>0</v>
      </c>
      <c r="P479" s="364">
        <f t="shared" si="1969"/>
        <v>0</v>
      </c>
      <c r="Q479" s="364">
        <f t="shared" si="1969"/>
        <v>0</v>
      </c>
      <c r="R479" s="366">
        <f t="shared" si="1969"/>
        <v>0</v>
      </c>
      <c r="S479" s="366">
        <f t="shared" si="1969"/>
        <v>0</v>
      </c>
      <c r="T479" s="366">
        <f t="shared" si="1969"/>
        <v>0</v>
      </c>
      <c r="U479" s="364">
        <f t="shared" si="1969"/>
        <v>0</v>
      </c>
      <c r="V479" s="364">
        <f t="shared" si="1969"/>
        <v>0</v>
      </c>
      <c r="W479" s="364">
        <f t="shared" si="1969"/>
        <v>0</v>
      </c>
      <c r="X479" s="365">
        <f t="shared" si="1969"/>
        <v>0</v>
      </c>
      <c r="Y479" s="365">
        <f t="shared" si="1969"/>
        <v>0</v>
      </c>
      <c r="Z479" s="365">
        <f t="shared" si="1969"/>
        <v>0</v>
      </c>
      <c r="AA479" s="364">
        <f t="shared" si="1969"/>
        <v>0</v>
      </c>
      <c r="AB479" s="364">
        <f t="shared" si="1969"/>
        <v>0</v>
      </c>
      <c r="AC479" s="364">
        <f t="shared" si="1969"/>
        <v>0</v>
      </c>
      <c r="AD479" s="364">
        <f t="shared" si="1969"/>
        <v>0</v>
      </c>
      <c r="AE479" s="364">
        <f t="shared" si="1969"/>
        <v>0</v>
      </c>
      <c r="AF479" s="364">
        <f t="shared" si="1969"/>
        <v>0</v>
      </c>
      <c r="AG479" s="364">
        <f t="shared" si="1969"/>
        <v>0</v>
      </c>
      <c r="AH479" s="364">
        <f t="shared" si="1969"/>
        <v>0</v>
      </c>
      <c r="AI479" s="364">
        <f t="shared" si="1969"/>
        <v>0</v>
      </c>
      <c r="AJ479" s="364">
        <f t="shared" si="1969"/>
        <v>0</v>
      </c>
      <c r="AK479" s="364">
        <f t="shared" si="1969"/>
        <v>0</v>
      </c>
      <c r="AL479" s="364">
        <f t="shared" si="1969"/>
        <v>0</v>
      </c>
      <c r="AM479" s="364">
        <f t="shared" si="1969"/>
        <v>0</v>
      </c>
      <c r="AN479" s="364">
        <f t="shared" si="1969"/>
        <v>0</v>
      </c>
      <c r="AO479" s="364">
        <f t="shared" si="1969"/>
        <v>0</v>
      </c>
      <c r="AP479" s="364">
        <f t="shared" si="1969"/>
        <v>0</v>
      </c>
      <c r="AQ479" s="364">
        <f t="shared" si="1969"/>
        <v>0</v>
      </c>
      <c r="AR479" s="364">
        <f t="shared" si="1969"/>
        <v>0</v>
      </c>
      <c r="AS479" s="364">
        <f t="shared" si="1969"/>
        <v>0</v>
      </c>
      <c r="AT479" s="364">
        <f t="shared" si="1969"/>
        <v>0</v>
      </c>
      <c r="AU479" s="364">
        <f t="shared" si="1969"/>
        <v>0</v>
      </c>
      <c r="AV479" s="364">
        <f t="shared" si="1969"/>
        <v>0</v>
      </c>
      <c r="AW479" s="364">
        <f t="shared" si="1969"/>
        <v>0</v>
      </c>
      <c r="AX479" s="364">
        <f t="shared" si="1969"/>
        <v>0</v>
      </c>
      <c r="AY479" s="364">
        <f t="shared" si="1969"/>
        <v>0</v>
      </c>
      <c r="AZ479" s="364">
        <f t="shared" si="1969"/>
        <v>0</v>
      </c>
      <c r="BA479" s="364">
        <f t="shared" si="1969"/>
        <v>0</v>
      </c>
      <c r="BB479" s="364">
        <f t="shared" si="1969"/>
        <v>0</v>
      </c>
      <c r="BC479" s="364">
        <f t="shared" si="1969"/>
        <v>0</v>
      </c>
      <c r="BD479" s="364">
        <f t="shared" si="1969"/>
        <v>0</v>
      </c>
      <c r="BE479" s="364">
        <f t="shared" si="1969"/>
        <v>0</v>
      </c>
      <c r="BF479" s="364">
        <f t="shared" si="1969"/>
        <v>0</v>
      </c>
      <c r="BG479" s="364">
        <f t="shared" si="1969"/>
        <v>0</v>
      </c>
      <c r="BH479" s="364">
        <f t="shared" si="1969"/>
        <v>0</v>
      </c>
      <c r="BI479" s="364">
        <f t="shared" si="1969"/>
        <v>0</v>
      </c>
      <c r="BJ479" s="364">
        <f t="shared" si="1969"/>
        <v>0</v>
      </c>
      <c r="BK479" s="364">
        <f t="shared" si="1969"/>
        <v>0</v>
      </c>
      <c r="BL479" s="364">
        <f t="shared" si="1969"/>
        <v>0</v>
      </c>
      <c r="BM479" s="364">
        <f t="shared" si="1969"/>
        <v>0</v>
      </c>
      <c r="BN479" s="364">
        <f t="shared" si="1969"/>
        <v>0</v>
      </c>
      <c r="BO479" s="364">
        <f t="shared" si="1969"/>
        <v>0</v>
      </c>
      <c r="BP479" s="364">
        <f t="shared" si="1969"/>
        <v>0</v>
      </c>
      <c r="BQ479" s="364">
        <f t="shared" si="1969"/>
        <v>0</v>
      </c>
      <c r="BR479" s="364">
        <f t="shared" si="1969"/>
        <v>0</v>
      </c>
      <c r="BS479" s="364">
        <f t="shared" si="1969"/>
        <v>0</v>
      </c>
      <c r="BT479" s="364">
        <f t="shared" si="1969"/>
        <v>0</v>
      </c>
      <c r="BU479" s="364">
        <f t="shared" si="1969"/>
        <v>0</v>
      </c>
      <c r="BV479" s="364">
        <f t="shared" si="1969"/>
        <v>0</v>
      </c>
      <c r="BW479" s="364">
        <f t="shared" si="1969"/>
        <v>0</v>
      </c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>
      <c r="A480" s="358"/>
      <c r="B480" s="359"/>
      <c r="C480" s="56" t="s">
        <v>478</v>
      </c>
      <c r="D480" s="369" t="s">
        <v>479</v>
      </c>
      <c r="E480" s="364">
        <f t="shared" ref="E480:BW480" si="1970">E200+E410</f>
        <v>2000</v>
      </c>
      <c r="F480" s="364">
        <f t="shared" si="1970"/>
        <v>0</v>
      </c>
      <c r="G480" s="364">
        <f t="shared" si="1970"/>
        <v>2000</v>
      </c>
      <c r="H480" s="364">
        <f t="shared" si="1970"/>
        <v>0</v>
      </c>
      <c r="I480" s="365">
        <f t="shared" si="1970"/>
        <v>0</v>
      </c>
      <c r="J480" s="365">
        <f t="shared" si="1970"/>
        <v>0</v>
      </c>
      <c r="K480" s="364">
        <f t="shared" si="1970"/>
        <v>0</v>
      </c>
      <c r="L480" s="364">
        <f t="shared" si="1970"/>
        <v>3610</v>
      </c>
      <c r="M480" s="364">
        <f t="shared" si="1970"/>
        <v>0</v>
      </c>
      <c r="N480" s="364">
        <f t="shared" si="1970"/>
        <v>0</v>
      </c>
      <c r="O480" s="364">
        <f t="shared" si="1970"/>
        <v>0</v>
      </c>
      <c r="P480" s="364">
        <f t="shared" si="1970"/>
        <v>3610</v>
      </c>
      <c r="Q480" s="364">
        <f t="shared" si="1970"/>
        <v>0</v>
      </c>
      <c r="R480" s="366">
        <f t="shared" si="1970"/>
        <v>0</v>
      </c>
      <c r="S480" s="366">
        <f t="shared" si="1970"/>
        <v>3610</v>
      </c>
      <c r="T480" s="366">
        <f t="shared" si="1970"/>
        <v>0</v>
      </c>
      <c r="U480" s="364">
        <f t="shared" si="1970"/>
        <v>0</v>
      </c>
      <c r="V480" s="364">
        <f t="shared" si="1970"/>
        <v>0</v>
      </c>
      <c r="W480" s="364">
        <f t="shared" si="1970"/>
        <v>0</v>
      </c>
      <c r="X480" s="365">
        <f t="shared" si="1970"/>
        <v>0</v>
      </c>
      <c r="Y480" s="365">
        <f t="shared" si="1970"/>
        <v>1</v>
      </c>
      <c r="Z480" s="365">
        <f t="shared" si="1970"/>
        <v>0</v>
      </c>
      <c r="AA480" s="364">
        <f t="shared" si="1970"/>
        <v>0</v>
      </c>
      <c r="AB480" s="364">
        <f t="shared" si="1970"/>
        <v>3610</v>
      </c>
      <c r="AC480" s="364">
        <f t="shared" si="1970"/>
        <v>0</v>
      </c>
      <c r="AD480" s="364">
        <f t="shared" si="1970"/>
        <v>0</v>
      </c>
      <c r="AE480" s="364">
        <f t="shared" si="1970"/>
        <v>0</v>
      </c>
      <c r="AF480" s="364">
        <f t="shared" si="1970"/>
        <v>0</v>
      </c>
      <c r="AG480" s="364">
        <f t="shared" si="1970"/>
        <v>0</v>
      </c>
      <c r="AH480" s="364">
        <f t="shared" si="1970"/>
        <v>0</v>
      </c>
      <c r="AI480" s="364">
        <f t="shared" si="1970"/>
        <v>0</v>
      </c>
      <c r="AJ480" s="364">
        <f t="shared" si="1970"/>
        <v>0</v>
      </c>
      <c r="AK480" s="364">
        <f t="shared" si="1970"/>
        <v>0</v>
      </c>
      <c r="AL480" s="364">
        <f t="shared" si="1970"/>
        <v>0</v>
      </c>
      <c r="AM480" s="364">
        <f t="shared" si="1970"/>
        <v>0</v>
      </c>
      <c r="AN480" s="364">
        <f t="shared" si="1970"/>
        <v>0</v>
      </c>
      <c r="AO480" s="364">
        <f t="shared" si="1970"/>
        <v>0</v>
      </c>
      <c r="AP480" s="364">
        <f t="shared" si="1970"/>
        <v>0</v>
      </c>
      <c r="AQ480" s="364">
        <f t="shared" si="1970"/>
        <v>0</v>
      </c>
      <c r="AR480" s="364">
        <f t="shared" si="1970"/>
        <v>0</v>
      </c>
      <c r="AS480" s="364">
        <f t="shared" si="1970"/>
        <v>0</v>
      </c>
      <c r="AT480" s="364">
        <f t="shared" si="1970"/>
        <v>0</v>
      </c>
      <c r="AU480" s="364">
        <f t="shared" si="1970"/>
        <v>0</v>
      </c>
      <c r="AV480" s="364">
        <f t="shared" si="1970"/>
        <v>0</v>
      </c>
      <c r="AW480" s="364">
        <f t="shared" si="1970"/>
        <v>0</v>
      </c>
      <c r="AX480" s="364">
        <f t="shared" si="1970"/>
        <v>0</v>
      </c>
      <c r="AY480" s="364">
        <f t="shared" si="1970"/>
        <v>0</v>
      </c>
      <c r="AZ480" s="364">
        <f t="shared" si="1970"/>
        <v>0</v>
      </c>
      <c r="BA480" s="364">
        <f t="shared" si="1970"/>
        <v>0</v>
      </c>
      <c r="BB480" s="364">
        <f t="shared" si="1970"/>
        <v>0</v>
      </c>
      <c r="BC480" s="364">
        <f t="shared" si="1970"/>
        <v>0</v>
      </c>
      <c r="BD480" s="364">
        <f t="shared" si="1970"/>
        <v>0</v>
      </c>
      <c r="BE480" s="364">
        <f t="shared" si="1970"/>
        <v>0</v>
      </c>
      <c r="BF480" s="364">
        <f t="shared" si="1970"/>
        <v>0</v>
      </c>
      <c r="BG480" s="364">
        <f t="shared" si="1970"/>
        <v>0</v>
      </c>
      <c r="BH480" s="364">
        <f t="shared" si="1970"/>
        <v>0</v>
      </c>
      <c r="BI480" s="364">
        <f t="shared" si="1970"/>
        <v>0</v>
      </c>
      <c r="BJ480" s="364">
        <f t="shared" si="1970"/>
        <v>0</v>
      </c>
      <c r="BK480" s="364">
        <f t="shared" si="1970"/>
        <v>0</v>
      </c>
      <c r="BL480" s="364">
        <f t="shared" si="1970"/>
        <v>0</v>
      </c>
      <c r="BM480" s="364">
        <f t="shared" si="1970"/>
        <v>0</v>
      </c>
      <c r="BN480" s="364">
        <f t="shared" si="1970"/>
        <v>0</v>
      </c>
      <c r="BO480" s="364">
        <f t="shared" si="1970"/>
        <v>0</v>
      </c>
      <c r="BP480" s="364">
        <f t="shared" si="1970"/>
        <v>0</v>
      </c>
      <c r="BQ480" s="364">
        <f t="shared" si="1970"/>
        <v>0</v>
      </c>
      <c r="BR480" s="364">
        <f t="shared" si="1970"/>
        <v>0</v>
      </c>
      <c r="BS480" s="364">
        <f t="shared" si="1970"/>
        <v>0</v>
      </c>
      <c r="BT480" s="364">
        <f t="shared" si="1970"/>
        <v>0</v>
      </c>
      <c r="BU480" s="364">
        <f t="shared" si="1970"/>
        <v>0</v>
      </c>
      <c r="BV480" s="364">
        <f t="shared" si="1970"/>
        <v>0</v>
      </c>
      <c r="BW480" s="364">
        <f t="shared" si="1970"/>
        <v>0</v>
      </c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>
      <c r="A481" s="358"/>
      <c r="B481" s="359"/>
      <c r="C481" s="56" t="s">
        <v>213</v>
      </c>
      <c r="D481" s="360" t="s">
        <v>214</v>
      </c>
      <c r="E481" s="364">
        <f t="shared" ref="E481:BW481" si="1971">E54+E55+E177</f>
        <v>5000</v>
      </c>
      <c r="F481" s="364">
        <f t="shared" si="1971"/>
        <v>0</v>
      </c>
      <c r="G481" s="364">
        <f t="shared" si="1971"/>
        <v>5000</v>
      </c>
      <c r="H481" s="364">
        <f t="shared" si="1971"/>
        <v>0</v>
      </c>
      <c r="I481" s="365">
        <f t="shared" si="1971"/>
        <v>0</v>
      </c>
      <c r="J481" s="365">
        <f t="shared" si="1971"/>
        <v>0</v>
      </c>
      <c r="K481" s="364">
        <f t="shared" si="1971"/>
        <v>599.98</v>
      </c>
      <c r="L481" s="364">
        <f t="shared" si="1971"/>
        <v>2388</v>
      </c>
      <c r="M481" s="364">
        <f t="shared" si="1971"/>
        <v>2388</v>
      </c>
      <c r="N481" s="364">
        <f t="shared" si="1971"/>
        <v>0</v>
      </c>
      <c r="O481" s="364">
        <f t="shared" si="1971"/>
        <v>599.98</v>
      </c>
      <c r="P481" s="364">
        <f t="shared" si="1971"/>
        <v>0</v>
      </c>
      <c r="Q481" s="364">
        <f t="shared" si="1971"/>
        <v>0</v>
      </c>
      <c r="R481" s="366">
        <f t="shared" si="1971"/>
        <v>599.98</v>
      </c>
      <c r="S481" s="366">
        <f t="shared" si="1971"/>
        <v>0</v>
      </c>
      <c r="T481" s="366">
        <f t="shared" si="1971"/>
        <v>0</v>
      </c>
      <c r="U481" s="364">
        <f t="shared" si="1971"/>
        <v>0</v>
      </c>
      <c r="V481" s="364">
        <f t="shared" si="1971"/>
        <v>0</v>
      </c>
      <c r="W481" s="364">
        <f t="shared" si="1971"/>
        <v>0</v>
      </c>
      <c r="X481" s="365">
        <f t="shared" si="1971"/>
        <v>1</v>
      </c>
      <c r="Y481" s="365">
        <f t="shared" si="1971"/>
        <v>0</v>
      </c>
      <c r="Z481" s="365">
        <f t="shared" si="1971"/>
        <v>0</v>
      </c>
      <c r="AA481" s="364">
        <f t="shared" si="1971"/>
        <v>0</v>
      </c>
      <c r="AB481" s="364">
        <f t="shared" si="1971"/>
        <v>0</v>
      </c>
      <c r="AC481" s="364">
        <f t="shared" si="1971"/>
        <v>0</v>
      </c>
      <c r="AD481" s="364">
        <f t="shared" si="1971"/>
        <v>0</v>
      </c>
      <c r="AE481" s="364">
        <f t="shared" si="1971"/>
        <v>0</v>
      </c>
      <c r="AF481" s="364">
        <f t="shared" si="1971"/>
        <v>0</v>
      </c>
      <c r="AG481" s="364">
        <f t="shared" si="1971"/>
        <v>599.98</v>
      </c>
      <c r="AH481" s="364">
        <f t="shared" si="1971"/>
        <v>0</v>
      </c>
      <c r="AI481" s="364">
        <f t="shared" si="1971"/>
        <v>0</v>
      </c>
      <c r="AJ481" s="364">
        <f t="shared" si="1971"/>
        <v>0</v>
      </c>
      <c r="AK481" s="364">
        <f t="shared" si="1971"/>
        <v>0</v>
      </c>
      <c r="AL481" s="364">
        <f t="shared" si="1971"/>
        <v>0</v>
      </c>
      <c r="AM481" s="364">
        <f t="shared" si="1971"/>
        <v>0</v>
      </c>
      <c r="AN481" s="364">
        <f t="shared" si="1971"/>
        <v>0</v>
      </c>
      <c r="AO481" s="364">
        <f t="shared" si="1971"/>
        <v>0</v>
      </c>
      <c r="AP481" s="364">
        <f t="shared" si="1971"/>
        <v>0</v>
      </c>
      <c r="AQ481" s="364">
        <f t="shared" si="1971"/>
        <v>0</v>
      </c>
      <c r="AR481" s="364">
        <f t="shared" si="1971"/>
        <v>0</v>
      </c>
      <c r="AS481" s="364">
        <f t="shared" si="1971"/>
        <v>0</v>
      </c>
      <c r="AT481" s="364">
        <f t="shared" si="1971"/>
        <v>0</v>
      </c>
      <c r="AU481" s="364">
        <f t="shared" si="1971"/>
        <v>0</v>
      </c>
      <c r="AV481" s="364">
        <f t="shared" si="1971"/>
        <v>0</v>
      </c>
      <c r="AW481" s="364">
        <f t="shared" si="1971"/>
        <v>0</v>
      </c>
      <c r="AX481" s="364">
        <f t="shared" si="1971"/>
        <v>0</v>
      </c>
      <c r="AY481" s="364">
        <f t="shared" si="1971"/>
        <v>0</v>
      </c>
      <c r="AZ481" s="364">
        <f t="shared" si="1971"/>
        <v>0</v>
      </c>
      <c r="BA481" s="364">
        <f t="shared" si="1971"/>
        <v>0</v>
      </c>
      <c r="BB481" s="364">
        <f t="shared" si="1971"/>
        <v>0</v>
      </c>
      <c r="BC481" s="364">
        <f t="shared" si="1971"/>
        <v>0</v>
      </c>
      <c r="BD481" s="364">
        <f t="shared" si="1971"/>
        <v>0</v>
      </c>
      <c r="BE481" s="364">
        <f t="shared" si="1971"/>
        <v>0</v>
      </c>
      <c r="BF481" s="364">
        <f t="shared" si="1971"/>
        <v>0</v>
      </c>
      <c r="BG481" s="364">
        <f t="shared" si="1971"/>
        <v>0</v>
      </c>
      <c r="BH481" s="364">
        <f t="shared" si="1971"/>
        <v>0</v>
      </c>
      <c r="BI481" s="364">
        <f t="shared" si="1971"/>
        <v>0</v>
      </c>
      <c r="BJ481" s="364">
        <f t="shared" si="1971"/>
        <v>0</v>
      </c>
      <c r="BK481" s="364">
        <f t="shared" si="1971"/>
        <v>0</v>
      </c>
      <c r="BL481" s="364">
        <f t="shared" si="1971"/>
        <v>0</v>
      </c>
      <c r="BM481" s="364">
        <f t="shared" si="1971"/>
        <v>0</v>
      </c>
      <c r="BN481" s="364">
        <f t="shared" si="1971"/>
        <v>599.98</v>
      </c>
      <c r="BO481" s="364">
        <f t="shared" si="1971"/>
        <v>0</v>
      </c>
      <c r="BP481" s="364">
        <f t="shared" si="1971"/>
        <v>599.98</v>
      </c>
      <c r="BQ481" s="364">
        <f t="shared" si="1971"/>
        <v>0</v>
      </c>
      <c r="BR481" s="364">
        <f t="shared" si="1971"/>
        <v>0</v>
      </c>
      <c r="BS481" s="364">
        <f t="shared" si="1971"/>
        <v>0</v>
      </c>
      <c r="BT481" s="364">
        <f t="shared" si="1971"/>
        <v>0</v>
      </c>
      <c r="BU481" s="364">
        <f t="shared" si="1971"/>
        <v>599.98</v>
      </c>
      <c r="BV481" s="364">
        <f t="shared" si="1971"/>
        <v>0</v>
      </c>
      <c r="BW481" s="364">
        <f t="shared" si="1971"/>
        <v>599.98</v>
      </c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>
      <c r="A482" s="358"/>
      <c r="B482" s="359"/>
      <c r="C482" s="56" t="s">
        <v>768</v>
      </c>
      <c r="D482" s="369" t="s">
        <v>769</v>
      </c>
      <c r="E482" s="364">
        <f t="shared" ref="E482:BW482" si="1972">E411</f>
        <v>0</v>
      </c>
      <c r="F482" s="364">
        <f t="shared" si="1972"/>
        <v>0</v>
      </c>
      <c r="G482" s="364">
        <f t="shared" si="1972"/>
        <v>0</v>
      </c>
      <c r="H482" s="364">
        <f t="shared" si="1972"/>
        <v>20000</v>
      </c>
      <c r="I482" s="365">
        <f t="shared" si="1972"/>
        <v>0</v>
      </c>
      <c r="J482" s="365">
        <f t="shared" si="1972"/>
        <v>0</v>
      </c>
      <c r="K482" s="366">
        <f t="shared" si="1972"/>
        <v>0</v>
      </c>
      <c r="L482" s="366">
        <f t="shared" si="1972"/>
        <v>0</v>
      </c>
      <c r="M482" s="366">
        <f t="shared" si="1972"/>
        <v>0</v>
      </c>
      <c r="N482" s="366">
        <f t="shared" si="1972"/>
        <v>0</v>
      </c>
      <c r="O482" s="364">
        <f t="shared" si="1972"/>
        <v>0</v>
      </c>
      <c r="P482" s="364">
        <f t="shared" si="1972"/>
        <v>0</v>
      </c>
      <c r="Q482" s="364">
        <f t="shared" si="1972"/>
        <v>0</v>
      </c>
      <c r="R482" s="366">
        <f t="shared" si="1972"/>
        <v>0</v>
      </c>
      <c r="S482" s="366">
        <f t="shared" si="1972"/>
        <v>0</v>
      </c>
      <c r="T482" s="366">
        <f t="shared" si="1972"/>
        <v>0</v>
      </c>
      <c r="U482" s="364">
        <f t="shared" si="1972"/>
        <v>0</v>
      </c>
      <c r="V482" s="364">
        <f t="shared" si="1972"/>
        <v>0</v>
      </c>
      <c r="W482" s="364">
        <f t="shared" si="1972"/>
        <v>0</v>
      </c>
      <c r="X482" s="365">
        <f t="shared" si="1972"/>
        <v>0</v>
      </c>
      <c r="Y482" s="365">
        <f t="shared" si="1972"/>
        <v>0</v>
      </c>
      <c r="Z482" s="365">
        <f t="shared" si="1972"/>
        <v>0</v>
      </c>
      <c r="AA482" s="366">
        <f t="shared" si="1972"/>
        <v>0</v>
      </c>
      <c r="AB482" s="366">
        <f t="shared" si="1972"/>
        <v>0</v>
      </c>
      <c r="AC482" s="366">
        <f t="shared" si="1972"/>
        <v>0</v>
      </c>
      <c r="AD482" s="366">
        <f t="shared" si="1972"/>
        <v>0</v>
      </c>
      <c r="AE482" s="366">
        <f t="shared" si="1972"/>
        <v>0</v>
      </c>
      <c r="AF482" s="366">
        <f t="shared" si="1972"/>
        <v>0</v>
      </c>
      <c r="AG482" s="366">
        <f t="shared" si="1972"/>
        <v>0</v>
      </c>
      <c r="AH482" s="366">
        <f t="shared" si="1972"/>
        <v>0</v>
      </c>
      <c r="AI482" s="366">
        <f t="shared" si="1972"/>
        <v>0</v>
      </c>
      <c r="AJ482" s="366">
        <f t="shared" si="1972"/>
        <v>0</v>
      </c>
      <c r="AK482" s="366">
        <f t="shared" si="1972"/>
        <v>0</v>
      </c>
      <c r="AL482" s="366">
        <f t="shared" si="1972"/>
        <v>0</v>
      </c>
      <c r="AM482" s="366">
        <f t="shared" si="1972"/>
        <v>0</v>
      </c>
      <c r="AN482" s="366">
        <f t="shared" si="1972"/>
        <v>0</v>
      </c>
      <c r="AO482" s="366">
        <f t="shared" si="1972"/>
        <v>0</v>
      </c>
      <c r="AP482" s="366">
        <f t="shared" si="1972"/>
        <v>0</v>
      </c>
      <c r="AQ482" s="366">
        <f t="shared" si="1972"/>
        <v>0</v>
      </c>
      <c r="AR482" s="366">
        <f t="shared" si="1972"/>
        <v>0</v>
      </c>
      <c r="AS482" s="366">
        <f t="shared" si="1972"/>
        <v>0</v>
      </c>
      <c r="AT482" s="366">
        <f t="shared" si="1972"/>
        <v>0</v>
      </c>
      <c r="AU482" s="366">
        <f t="shared" si="1972"/>
        <v>0</v>
      </c>
      <c r="AV482" s="366">
        <f t="shared" si="1972"/>
        <v>0</v>
      </c>
      <c r="AW482" s="366">
        <f t="shared" si="1972"/>
        <v>0</v>
      </c>
      <c r="AX482" s="366">
        <f t="shared" si="1972"/>
        <v>0</v>
      </c>
      <c r="AY482" s="366">
        <f t="shared" si="1972"/>
        <v>0</v>
      </c>
      <c r="AZ482" s="366">
        <f t="shared" si="1972"/>
        <v>0</v>
      </c>
      <c r="BA482" s="366">
        <f t="shared" si="1972"/>
        <v>0</v>
      </c>
      <c r="BB482" s="366">
        <f t="shared" si="1972"/>
        <v>0</v>
      </c>
      <c r="BC482" s="366">
        <f t="shared" si="1972"/>
        <v>0</v>
      </c>
      <c r="BD482" s="366">
        <f t="shared" si="1972"/>
        <v>0</v>
      </c>
      <c r="BE482" s="366">
        <f t="shared" si="1972"/>
        <v>0</v>
      </c>
      <c r="BF482" s="366">
        <f t="shared" si="1972"/>
        <v>0</v>
      </c>
      <c r="BG482" s="366">
        <f t="shared" si="1972"/>
        <v>0</v>
      </c>
      <c r="BH482" s="366">
        <f t="shared" si="1972"/>
        <v>0</v>
      </c>
      <c r="BI482" s="366">
        <f t="shared" si="1972"/>
        <v>0</v>
      </c>
      <c r="BJ482" s="366">
        <f t="shared" si="1972"/>
        <v>0</v>
      </c>
      <c r="BK482" s="366">
        <f t="shared" si="1972"/>
        <v>0</v>
      </c>
      <c r="BL482" s="366">
        <f t="shared" si="1972"/>
        <v>0</v>
      </c>
      <c r="BM482" s="366">
        <f t="shared" si="1972"/>
        <v>0</v>
      </c>
      <c r="BN482" s="364">
        <f t="shared" si="1972"/>
        <v>0</v>
      </c>
      <c r="BO482" s="364">
        <f t="shared" si="1972"/>
        <v>0</v>
      </c>
      <c r="BP482" s="364">
        <f t="shared" si="1972"/>
        <v>0</v>
      </c>
      <c r="BQ482" s="364">
        <f t="shared" si="1972"/>
        <v>0</v>
      </c>
      <c r="BR482" s="364">
        <f t="shared" si="1972"/>
        <v>0</v>
      </c>
      <c r="BS482" s="364">
        <f t="shared" si="1972"/>
        <v>0</v>
      </c>
      <c r="BT482" s="364">
        <f t="shared" si="1972"/>
        <v>0</v>
      </c>
      <c r="BU482" s="364">
        <f t="shared" si="1972"/>
        <v>0</v>
      </c>
      <c r="BV482" s="364">
        <f t="shared" si="1972"/>
        <v>0</v>
      </c>
      <c r="BW482" s="364">
        <f t="shared" si="1972"/>
        <v>0</v>
      </c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>
      <c r="A483" s="358"/>
      <c r="B483" s="359"/>
      <c r="C483" s="56" t="s">
        <v>599</v>
      </c>
      <c r="D483" s="357" t="s">
        <v>842</v>
      </c>
      <c r="E483" s="364">
        <f t="shared" ref="E483:BW483" si="1973">E276+E277+E278+E279+E280+E281+E282+E283+E284+E285+E286+E287+E288+E289+E290+E291+E292+E293</f>
        <v>0</v>
      </c>
      <c r="F483" s="364">
        <f t="shared" si="1973"/>
        <v>0</v>
      </c>
      <c r="G483" s="364">
        <f t="shared" si="1973"/>
        <v>0</v>
      </c>
      <c r="H483" s="364">
        <f t="shared" si="1973"/>
        <v>0</v>
      </c>
      <c r="I483" s="365">
        <f t="shared" si="1973"/>
        <v>0</v>
      </c>
      <c r="J483" s="365">
        <f t="shared" si="1973"/>
        <v>0</v>
      </c>
      <c r="K483" s="364">
        <f t="shared" si="1973"/>
        <v>0</v>
      </c>
      <c r="L483" s="364">
        <f t="shared" si="1973"/>
        <v>228990</v>
      </c>
      <c r="M483" s="364">
        <f t="shared" si="1973"/>
        <v>17607.009999999998</v>
      </c>
      <c r="N483" s="364">
        <f t="shared" si="1973"/>
        <v>132858.5</v>
      </c>
      <c r="O483" s="364">
        <f t="shared" si="1973"/>
        <v>0</v>
      </c>
      <c r="P483" s="364">
        <f t="shared" si="1973"/>
        <v>96780.420000000013</v>
      </c>
      <c r="Q483" s="364">
        <f t="shared" si="1973"/>
        <v>61955.100000000006</v>
      </c>
      <c r="R483" s="366">
        <f t="shared" si="1973"/>
        <v>0</v>
      </c>
      <c r="S483" s="366">
        <f t="shared" si="1973"/>
        <v>96780.420000000013</v>
      </c>
      <c r="T483" s="366">
        <f t="shared" si="1973"/>
        <v>61955.100000000006</v>
      </c>
      <c r="U483" s="364">
        <f t="shared" si="1973"/>
        <v>0</v>
      </c>
      <c r="V483" s="364">
        <f t="shared" si="1973"/>
        <v>114602.56999999999</v>
      </c>
      <c r="W483" s="364">
        <f t="shared" si="1973"/>
        <v>70903.399999999994</v>
      </c>
      <c r="X483" s="365">
        <f t="shared" si="1973"/>
        <v>0</v>
      </c>
      <c r="Y483" s="365">
        <f t="shared" si="1973"/>
        <v>8.316076791910854</v>
      </c>
      <c r="Z483" s="365">
        <f t="shared" si="1973"/>
        <v>0.58468370790030721</v>
      </c>
      <c r="AA483" s="364">
        <f t="shared" si="1973"/>
        <v>0</v>
      </c>
      <c r="AB483" s="364">
        <f t="shared" si="1973"/>
        <v>0</v>
      </c>
      <c r="AC483" s="364">
        <f t="shared" si="1973"/>
        <v>0</v>
      </c>
      <c r="AD483" s="364">
        <f t="shared" si="1973"/>
        <v>0</v>
      </c>
      <c r="AE483" s="364">
        <f t="shared" si="1973"/>
        <v>10952.04</v>
      </c>
      <c r="AF483" s="364">
        <f t="shared" si="1973"/>
        <v>0</v>
      </c>
      <c r="AG483" s="364">
        <f t="shared" si="1973"/>
        <v>0</v>
      </c>
      <c r="AH483" s="364">
        <f t="shared" si="1973"/>
        <v>10336.6</v>
      </c>
      <c r="AI483" s="364">
        <f t="shared" si="1973"/>
        <v>0</v>
      </c>
      <c r="AJ483" s="364">
        <f t="shared" si="1973"/>
        <v>0</v>
      </c>
      <c r="AK483" s="364">
        <f t="shared" si="1973"/>
        <v>44781.74</v>
      </c>
      <c r="AL483" s="364">
        <f t="shared" si="1973"/>
        <v>9540.2999999999993</v>
      </c>
      <c r="AM483" s="364">
        <f t="shared" si="1973"/>
        <v>0</v>
      </c>
      <c r="AN483" s="364">
        <f t="shared" si="1973"/>
        <v>3682.2</v>
      </c>
      <c r="AO483" s="364">
        <f t="shared" si="1973"/>
        <v>15795.2</v>
      </c>
      <c r="AP483" s="364">
        <f t="shared" si="1973"/>
        <v>0</v>
      </c>
      <c r="AQ483" s="364">
        <f t="shared" si="1973"/>
        <v>27027.84</v>
      </c>
      <c r="AR483" s="364">
        <f t="shared" si="1973"/>
        <v>36619.600000000006</v>
      </c>
      <c r="AS483" s="364">
        <f t="shared" si="1973"/>
        <v>0</v>
      </c>
      <c r="AT483" s="364">
        <f t="shared" si="1973"/>
        <v>0</v>
      </c>
      <c r="AU483" s="364">
        <f t="shared" si="1973"/>
        <v>0</v>
      </c>
      <c r="AV483" s="364">
        <f t="shared" si="1973"/>
        <v>0</v>
      </c>
      <c r="AW483" s="364">
        <f t="shared" si="1973"/>
        <v>0</v>
      </c>
      <c r="AX483" s="364">
        <f t="shared" si="1973"/>
        <v>0</v>
      </c>
      <c r="AY483" s="364">
        <f t="shared" si="1973"/>
        <v>0</v>
      </c>
      <c r="AZ483" s="364">
        <f t="shared" si="1973"/>
        <v>0</v>
      </c>
      <c r="BA483" s="364">
        <f t="shared" si="1973"/>
        <v>0</v>
      </c>
      <c r="BB483" s="364">
        <f t="shared" si="1973"/>
        <v>0</v>
      </c>
      <c r="BC483" s="364">
        <f t="shared" si="1973"/>
        <v>0</v>
      </c>
      <c r="BD483" s="364">
        <f t="shared" si="1973"/>
        <v>0</v>
      </c>
      <c r="BE483" s="364">
        <f t="shared" si="1973"/>
        <v>0</v>
      </c>
      <c r="BF483" s="364">
        <f t="shared" si="1973"/>
        <v>0</v>
      </c>
      <c r="BG483" s="364">
        <f t="shared" si="1973"/>
        <v>0</v>
      </c>
      <c r="BH483" s="364">
        <f t="shared" si="1973"/>
        <v>0</v>
      </c>
      <c r="BI483" s="364">
        <f t="shared" si="1973"/>
        <v>0</v>
      </c>
      <c r="BJ483" s="364">
        <f t="shared" si="1973"/>
        <v>0</v>
      </c>
      <c r="BK483" s="364">
        <f t="shared" si="1973"/>
        <v>0</v>
      </c>
      <c r="BL483" s="364">
        <f t="shared" si="1973"/>
        <v>0</v>
      </c>
      <c r="BM483" s="364">
        <f t="shared" si="1973"/>
        <v>0</v>
      </c>
      <c r="BN483" s="364">
        <f t="shared" si="1973"/>
        <v>0</v>
      </c>
      <c r="BO483" s="364">
        <f t="shared" si="1973"/>
        <v>61955.100000000006</v>
      </c>
      <c r="BP483" s="364">
        <f t="shared" si="1973"/>
        <v>61955.100000000006</v>
      </c>
      <c r="BQ483" s="364">
        <f t="shared" si="1973"/>
        <v>0</v>
      </c>
      <c r="BR483" s="364">
        <f t="shared" si="1973"/>
        <v>70903.399999999994</v>
      </c>
      <c r="BS483" s="364">
        <f t="shared" si="1973"/>
        <v>70903.399999999994</v>
      </c>
      <c r="BT483" s="364">
        <f t="shared" si="1973"/>
        <v>114602.56999999999</v>
      </c>
      <c r="BU483" s="364">
        <f t="shared" si="1973"/>
        <v>61955.100000000006</v>
      </c>
      <c r="BV483" s="364">
        <f t="shared" si="1973"/>
        <v>70903.399999999994</v>
      </c>
      <c r="BW483" s="364">
        <f t="shared" si="1973"/>
        <v>176557.66999999998</v>
      </c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>
      <c r="A484" s="358"/>
      <c r="B484" s="359"/>
      <c r="C484" s="56" t="s">
        <v>219</v>
      </c>
      <c r="D484" s="370" t="s">
        <v>843</v>
      </c>
      <c r="E484" s="364">
        <f t="shared" ref="E484:BW484" si="1974">E58+E205+E228+E255+E256+E257+E260+E412+E413+E414</f>
        <v>470000</v>
      </c>
      <c r="F484" s="364">
        <f t="shared" si="1974"/>
        <v>0</v>
      </c>
      <c r="G484" s="364">
        <f t="shared" si="1974"/>
        <v>470000</v>
      </c>
      <c r="H484" s="364">
        <f t="shared" si="1974"/>
        <v>615000</v>
      </c>
      <c r="I484" s="365">
        <f t="shared" si="1974"/>
        <v>0.34196768181818182</v>
      </c>
      <c r="J484" s="365">
        <f t="shared" si="1974"/>
        <v>0.34196768181818188</v>
      </c>
      <c r="K484" s="364">
        <f t="shared" si="1974"/>
        <v>767891.43</v>
      </c>
      <c r="L484" s="364">
        <f t="shared" si="1974"/>
        <v>97666.5</v>
      </c>
      <c r="M484" s="364">
        <f t="shared" si="1974"/>
        <v>0</v>
      </c>
      <c r="N484" s="364">
        <f t="shared" si="1974"/>
        <v>438040.74</v>
      </c>
      <c r="O484" s="364">
        <f t="shared" si="1974"/>
        <v>197907.31000000003</v>
      </c>
      <c r="P484" s="364">
        <f t="shared" si="1974"/>
        <v>97666.5</v>
      </c>
      <c r="Q484" s="364">
        <f t="shared" si="1974"/>
        <v>116042.00999999998</v>
      </c>
      <c r="R484" s="366">
        <f t="shared" si="1974"/>
        <v>197907.31000000003</v>
      </c>
      <c r="S484" s="366">
        <f t="shared" si="1974"/>
        <v>97666.5</v>
      </c>
      <c r="T484" s="366">
        <f t="shared" si="1974"/>
        <v>116042.00999999998</v>
      </c>
      <c r="U484" s="364">
        <f t="shared" si="1974"/>
        <v>569984.12</v>
      </c>
      <c r="V484" s="364">
        <f t="shared" si="1974"/>
        <v>0</v>
      </c>
      <c r="W484" s="364">
        <f t="shared" si="1974"/>
        <v>321998.73</v>
      </c>
      <c r="X484" s="365">
        <f t="shared" si="1974"/>
        <v>2</v>
      </c>
      <c r="Y484" s="365">
        <f t="shared" si="1974"/>
        <v>3</v>
      </c>
      <c r="Z484" s="365">
        <f t="shared" si="1974"/>
        <v>0.88186860414733137</v>
      </c>
      <c r="AA484" s="364">
        <f t="shared" si="1974"/>
        <v>0</v>
      </c>
      <c r="AB484" s="364">
        <f t="shared" si="1974"/>
        <v>44067.65</v>
      </c>
      <c r="AC484" s="364">
        <f t="shared" si="1974"/>
        <v>0</v>
      </c>
      <c r="AD484" s="364">
        <f t="shared" si="1974"/>
        <v>0</v>
      </c>
      <c r="AE484" s="364">
        <f t="shared" si="1974"/>
        <v>44067.17</v>
      </c>
      <c r="AF484" s="364">
        <f t="shared" si="1974"/>
        <v>0</v>
      </c>
      <c r="AG484" s="364">
        <f t="shared" si="1974"/>
        <v>34340.93</v>
      </c>
      <c r="AH484" s="364">
        <f t="shared" si="1974"/>
        <v>3176.17</v>
      </c>
      <c r="AI484" s="364">
        <f t="shared" si="1974"/>
        <v>3775.98</v>
      </c>
      <c r="AJ484" s="364">
        <f t="shared" si="1974"/>
        <v>40891.960000000006</v>
      </c>
      <c r="AK484" s="364">
        <f t="shared" si="1974"/>
        <v>3176.17</v>
      </c>
      <c r="AL484" s="364">
        <f t="shared" si="1974"/>
        <v>25666.720000000001</v>
      </c>
      <c r="AM484" s="364">
        <f t="shared" si="1974"/>
        <v>40891.480000000003</v>
      </c>
      <c r="AN484" s="364">
        <f t="shared" si="1974"/>
        <v>3070.3</v>
      </c>
      <c r="AO484" s="364">
        <f t="shared" si="1974"/>
        <v>38548.239999999998</v>
      </c>
      <c r="AP484" s="364">
        <f t="shared" si="1974"/>
        <v>81782.94</v>
      </c>
      <c r="AQ484" s="364">
        <f t="shared" si="1974"/>
        <v>109.04</v>
      </c>
      <c r="AR484" s="364">
        <f t="shared" si="1974"/>
        <v>48051.07</v>
      </c>
      <c r="AS484" s="364">
        <f t="shared" si="1974"/>
        <v>0</v>
      </c>
      <c r="AT484" s="364">
        <f t="shared" si="1974"/>
        <v>0</v>
      </c>
      <c r="AU484" s="364">
        <f t="shared" si="1974"/>
        <v>0</v>
      </c>
      <c r="AV484" s="364">
        <f t="shared" si="1974"/>
        <v>0</v>
      </c>
      <c r="AW484" s="364">
        <f t="shared" si="1974"/>
        <v>0</v>
      </c>
      <c r="AX484" s="364">
        <f t="shared" si="1974"/>
        <v>0</v>
      </c>
      <c r="AY484" s="364">
        <f t="shared" si="1974"/>
        <v>0</v>
      </c>
      <c r="AZ484" s="364">
        <f t="shared" si="1974"/>
        <v>0</v>
      </c>
      <c r="BA484" s="364">
        <f t="shared" si="1974"/>
        <v>0</v>
      </c>
      <c r="BB484" s="364">
        <f t="shared" si="1974"/>
        <v>0</v>
      </c>
      <c r="BC484" s="364">
        <f t="shared" si="1974"/>
        <v>0</v>
      </c>
      <c r="BD484" s="364">
        <f t="shared" si="1974"/>
        <v>0</v>
      </c>
      <c r="BE484" s="364">
        <f t="shared" si="1974"/>
        <v>0</v>
      </c>
      <c r="BF484" s="364">
        <f t="shared" si="1974"/>
        <v>0</v>
      </c>
      <c r="BG484" s="364">
        <f t="shared" si="1974"/>
        <v>0</v>
      </c>
      <c r="BH484" s="364">
        <f t="shared" si="1974"/>
        <v>0</v>
      </c>
      <c r="BI484" s="364">
        <f t="shared" si="1974"/>
        <v>0</v>
      </c>
      <c r="BJ484" s="364">
        <f t="shared" si="1974"/>
        <v>0</v>
      </c>
      <c r="BK484" s="364">
        <f t="shared" si="1974"/>
        <v>0</v>
      </c>
      <c r="BL484" s="364">
        <f t="shared" si="1974"/>
        <v>0</v>
      </c>
      <c r="BM484" s="364">
        <f t="shared" si="1974"/>
        <v>0</v>
      </c>
      <c r="BN484" s="364">
        <f t="shared" si="1974"/>
        <v>197907.31000000003</v>
      </c>
      <c r="BO484" s="364">
        <f t="shared" si="1974"/>
        <v>116042.00999999998</v>
      </c>
      <c r="BP484" s="364">
        <f t="shared" si="1974"/>
        <v>313949.32</v>
      </c>
      <c r="BQ484" s="364">
        <f t="shared" si="1974"/>
        <v>569984.12</v>
      </c>
      <c r="BR484" s="364">
        <f t="shared" si="1974"/>
        <v>321998.73</v>
      </c>
      <c r="BS484" s="364">
        <f t="shared" si="1974"/>
        <v>891982.85</v>
      </c>
      <c r="BT484" s="364">
        <f t="shared" si="1974"/>
        <v>0</v>
      </c>
      <c r="BU484" s="364">
        <f t="shared" si="1974"/>
        <v>313949.32</v>
      </c>
      <c r="BV484" s="364">
        <f t="shared" si="1974"/>
        <v>891982.85</v>
      </c>
      <c r="BW484" s="364">
        <f t="shared" si="1974"/>
        <v>313949.32</v>
      </c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>
      <c r="A485" s="358"/>
      <c r="B485" s="359"/>
      <c r="C485" s="56" t="s">
        <v>222</v>
      </c>
      <c r="D485" s="357" t="s">
        <v>844</v>
      </c>
      <c r="E485" s="364">
        <f t="shared" ref="E485:BW485" si="1975">E59+E258</f>
        <v>700000</v>
      </c>
      <c r="F485" s="364">
        <f t="shared" si="1975"/>
        <v>0</v>
      </c>
      <c r="G485" s="364">
        <f t="shared" si="1975"/>
        <v>700000</v>
      </c>
      <c r="H485" s="364">
        <f t="shared" si="1975"/>
        <v>789944.87</v>
      </c>
      <c r="I485" s="365">
        <f t="shared" si="1975"/>
        <v>0.51024259999999999</v>
      </c>
      <c r="J485" s="365">
        <f t="shared" si="1975"/>
        <v>2.9384614285714285E-2</v>
      </c>
      <c r="K485" s="364">
        <f t="shared" si="1975"/>
        <v>357169.82</v>
      </c>
      <c r="L485" s="364">
        <f t="shared" si="1975"/>
        <v>80361.09</v>
      </c>
      <c r="M485" s="364">
        <f t="shared" si="1975"/>
        <v>0</v>
      </c>
      <c r="N485" s="364">
        <f t="shared" si="1975"/>
        <v>193488.18</v>
      </c>
      <c r="O485" s="364">
        <f t="shared" si="1975"/>
        <v>20569.23</v>
      </c>
      <c r="P485" s="364">
        <f t="shared" si="1975"/>
        <v>80361.09</v>
      </c>
      <c r="Q485" s="364">
        <f t="shared" si="1975"/>
        <v>137547.75</v>
      </c>
      <c r="R485" s="366">
        <f t="shared" si="1975"/>
        <v>20569.23</v>
      </c>
      <c r="S485" s="366">
        <f t="shared" si="1975"/>
        <v>80361.09</v>
      </c>
      <c r="T485" s="366">
        <f t="shared" si="1975"/>
        <v>137547.75</v>
      </c>
      <c r="U485" s="364">
        <f t="shared" si="1975"/>
        <v>336600.59</v>
      </c>
      <c r="V485" s="364">
        <f t="shared" si="1975"/>
        <v>0</v>
      </c>
      <c r="W485" s="364">
        <f t="shared" si="1975"/>
        <v>55940.429999999993</v>
      </c>
      <c r="X485" s="365">
        <f t="shared" si="1975"/>
        <v>5.7589496223393113E-2</v>
      </c>
      <c r="Y485" s="365">
        <f t="shared" si="1975"/>
        <v>1</v>
      </c>
      <c r="Z485" s="365">
        <f t="shared" si="1975"/>
        <v>0.71088450984447737</v>
      </c>
      <c r="AA485" s="364">
        <f t="shared" si="1975"/>
        <v>0</v>
      </c>
      <c r="AB485" s="364">
        <f t="shared" si="1975"/>
        <v>0</v>
      </c>
      <c r="AC485" s="364">
        <f t="shared" si="1975"/>
        <v>0</v>
      </c>
      <c r="AD485" s="364">
        <f t="shared" si="1975"/>
        <v>0</v>
      </c>
      <c r="AE485" s="364">
        <f t="shared" si="1975"/>
        <v>34109.4</v>
      </c>
      <c r="AF485" s="364">
        <f t="shared" si="1975"/>
        <v>0</v>
      </c>
      <c r="AG485" s="364">
        <f t="shared" si="1975"/>
        <v>0</v>
      </c>
      <c r="AH485" s="364">
        <f t="shared" si="1975"/>
        <v>34109.4</v>
      </c>
      <c r="AI485" s="364">
        <f t="shared" si="1975"/>
        <v>0</v>
      </c>
      <c r="AJ485" s="364">
        <f t="shared" si="1975"/>
        <v>0</v>
      </c>
      <c r="AK485" s="364">
        <f t="shared" si="1975"/>
        <v>12142.29</v>
      </c>
      <c r="AL485" s="364">
        <f t="shared" si="1975"/>
        <v>35499.230000000003</v>
      </c>
      <c r="AM485" s="364">
        <f t="shared" si="1975"/>
        <v>0</v>
      </c>
      <c r="AN485" s="364">
        <f t="shared" si="1975"/>
        <v>0</v>
      </c>
      <c r="AO485" s="364">
        <f t="shared" si="1975"/>
        <v>51024.26</v>
      </c>
      <c r="AP485" s="364">
        <f t="shared" si="1975"/>
        <v>20569.23</v>
      </c>
      <c r="AQ485" s="364">
        <f t="shared" si="1975"/>
        <v>0</v>
      </c>
      <c r="AR485" s="364">
        <f t="shared" si="1975"/>
        <v>51024.26</v>
      </c>
      <c r="AS485" s="364">
        <f t="shared" si="1975"/>
        <v>0</v>
      </c>
      <c r="AT485" s="364">
        <f t="shared" si="1975"/>
        <v>0</v>
      </c>
      <c r="AU485" s="364">
        <f t="shared" si="1975"/>
        <v>0</v>
      </c>
      <c r="AV485" s="364">
        <f t="shared" si="1975"/>
        <v>0</v>
      </c>
      <c r="AW485" s="364">
        <f t="shared" si="1975"/>
        <v>0</v>
      </c>
      <c r="AX485" s="364">
        <f t="shared" si="1975"/>
        <v>0</v>
      </c>
      <c r="AY485" s="364">
        <f t="shared" si="1975"/>
        <v>0</v>
      </c>
      <c r="AZ485" s="364">
        <f t="shared" si="1975"/>
        <v>0</v>
      </c>
      <c r="BA485" s="364">
        <f t="shared" si="1975"/>
        <v>0</v>
      </c>
      <c r="BB485" s="364">
        <f t="shared" si="1975"/>
        <v>0</v>
      </c>
      <c r="BC485" s="364">
        <f t="shared" si="1975"/>
        <v>0</v>
      </c>
      <c r="BD485" s="364">
        <f t="shared" si="1975"/>
        <v>0</v>
      </c>
      <c r="BE485" s="364">
        <f t="shared" si="1975"/>
        <v>0</v>
      </c>
      <c r="BF485" s="364">
        <f t="shared" si="1975"/>
        <v>0</v>
      </c>
      <c r="BG485" s="364">
        <f t="shared" si="1975"/>
        <v>0</v>
      </c>
      <c r="BH485" s="364">
        <f t="shared" si="1975"/>
        <v>0</v>
      </c>
      <c r="BI485" s="364">
        <f t="shared" si="1975"/>
        <v>0</v>
      </c>
      <c r="BJ485" s="364">
        <f t="shared" si="1975"/>
        <v>0</v>
      </c>
      <c r="BK485" s="364">
        <f t="shared" si="1975"/>
        <v>0</v>
      </c>
      <c r="BL485" s="364">
        <f t="shared" si="1975"/>
        <v>0</v>
      </c>
      <c r="BM485" s="364">
        <f t="shared" si="1975"/>
        <v>0</v>
      </c>
      <c r="BN485" s="364">
        <f t="shared" si="1975"/>
        <v>20569.23</v>
      </c>
      <c r="BO485" s="364">
        <f t="shared" si="1975"/>
        <v>137547.75</v>
      </c>
      <c r="BP485" s="364">
        <f t="shared" si="1975"/>
        <v>158116.98000000001</v>
      </c>
      <c r="BQ485" s="364">
        <f t="shared" si="1975"/>
        <v>336600.59</v>
      </c>
      <c r="BR485" s="364">
        <f t="shared" si="1975"/>
        <v>55940.429999999993</v>
      </c>
      <c r="BS485" s="364">
        <f t="shared" si="1975"/>
        <v>392541.02</v>
      </c>
      <c r="BT485" s="364">
        <f t="shared" si="1975"/>
        <v>0</v>
      </c>
      <c r="BU485" s="364">
        <f t="shared" si="1975"/>
        <v>158116.98000000001</v>
      </c>
      <c r="BV485" s="364">
        <f t="shared" si="1975"/>
        <v>392541.02</v>
      </c>
      <c r="BW485" s="364">
        <f t="shared" si="1975"/>
        <v>158116.98000000001</v>
      </c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>
      <c r="A486" s="358"/>
      <c r="B486" s="359"/>
      <c r="C486" s="56" t="s">
        <v>226</v>
      </c>
      <c r="D486" s="370" t="s">
        <v>845</v>
      </c>
      <c r="E486" s="364">
        <f t="shared" ref="E486:BW486" si="1976">E60+E261</f>
        <v>370000</v>
      </c>
      <c r="F486" s="364">
        <f t="shared" si="1976"/>
        <v>0</v>
      </c>
      <c r="G486" s="364">
        <f t="shared" si="1976"/>
        <v>370000</v>
      </c>
      <c r="H486" s="364">
        <f t="shared" si="1976"/>
        <v>100000</v>
      </c>
      <c r="I486" s="365">
        <f t="shared" si="1976"/>
        <v>1.0390613513513514</v>
      </c>
      <c r="J486" s="365">
        <f t="shared" si="1976"/>
        <v>0.41562454054054049</v>
      </c>
      <c r="K486" s="364">
        <f t="shared" si="1976"/>
        <v>384452.7</v>
      </c>
      <c r="L486" s="364">
        <f t="shared" si="1976"/>
        <v>76485.26999999999</v>
      </c>
      <c r="M486" s="364">
        <f t="shared" si="1976"/>
        <v>0</v>
      </c>
      <c r="N486" s="364">
        <f t="shared" si="1976"/>
        <v>405.27</v>
      </c>
      <c r="O486" s="364">
        <f t="shared" si="1976"/>
        <v>153781.07999999999</v>
      </c>
      <c r="P486" s="364">
        <f t="shared" si="1976"/>
        <v>76485.26999999999</v>
      </c>
      <c r="Q486" s="364">
        <f t="shared" si="1976"/>
        <v>405.27</v>
      </c>
      <c r="R486" s="366">
        <f t="shared" si="1976"/>
        <v>153781.07999999999</v>
      </c>
      <c r="S486" s="366">
        <f t="shared" si="1976"/>
        <v>76485.26999999999</v>
      </c>
      <c r="T486" s="366">
        <f t="shared" si="1976"/>
        <v>405.27</v>
      </c>
      <c r="U486" s="364">
        <f t="shared" si="1976"/>
        <v>230671.62000000002</v>
      </c>
      <c r="V486" s="364">
        <f t="shared" si="1976"/>
        <v>0</v>
      </c>
      <c r="W486" s="364">
        <f t="shared" si="1976"/>
        <v>0</v>
      </c>
      <c r="X486" s="365">
        <f t="shared" si="1976"/>
        <v>0.39999999999999997</v>
      </c>
      <c r="Y486" s="365">
        <f t="shared" si="1976"/>
        <v>2</v>
      </c>
      <c r="Z486" s="365">
        <f t="shared" si="1976"/>
        <v>1</v>
      </c>
      <c r="AA486" s="364">
        <f t="shared" si="1976"/>
        <v>0</v>
      </c>
      <c r="AB486" s="364">
        <f t="shared" si="1976"/>
        <v>38445.269999999997</v>
      </c>
      <c r="AC486" s="364">
        <f t="shared" si="1976"/>
        <v>0</v>
      </c>
      <c r="AD486" s="364">
        <f t="shared" si="1976"/>
        <v>0</v>
      </c>
      <c r="AE486" s="364">
        <f t="shared" si="1976"/>
        <v>38040</v>
      </c>
      <c r="AF486" s="364">
        <f t="shared" si="1976"/>
        <v>405.27</v>
      </c>
      <c r="AG486" s="364">
        <f t="shared" si="1976"/>
        <v>38445.269999999997</v>
      </c>
      <c r="AH486" s="364">
        <f t="shared" si="1976"/>
        <v>0</v>
      </c>
      <c r="AI486" s="364">
        <f t="shared" si="1976"/>
        <v>0</v>
      </c>
      <c r="AJ486" s="364">
        <f t="shared" si="1976"/>
        <v>38445.269999999997</v>
      </c>
      <c r="AK486" s="364">
        <f t="shared" si="1976"/>
        <v>0</v>
      </c>
      <c r="AL486" s="364">
        <f t="shared" si="1976"/>
        <v>0</v>
      </c>
      <c r="AM486" s="364">
        <f t="shared" si="1976"/>
        <v>38445.269999999997</v>
      </c>
      <c r="AN486" s="364">
        <f t="shared" si="1976"/>
        <v>0</v>
      </c>
      <c r="AO486" s="364">
        <f t="shared" si="1976"/>
        <v>0</v>
      </c>
      <c r="AP486" s="364">
        <f t="shared" si="1976"/>
        <v>38445.269999999997</v>
      </c>
      <c r="AQ486" s="364">
        <f t="shared" si="1976"/>
        <v>0</v>
      </c>
      <c r="AR486" s="364">
        <f t="shared" si="1976"/>
        <v>0</v>
      </c>
      <c r="AS486" s="364">
        <f t="shared" si="1976"/>
        <v>0</v>
      </c>
      <c r="AT486" s="364">
        <f t="shared" si="1976"/>
        <v>0</v>
      </c>
      <c r="AU486" s="364">
        <f t="shared" si="1976"/>
        <v>0</v>
      </c>
      <c r="AV486" s="364">
        <f t="shared" si="1976"/>
        <v>0</v>
      </c>
      <c r="AW486" s="364">
        <f t="shared" si="1976"/>
        <v>0</v>
      </c>
      <c r="AX486" s="364">
        <f t="shared" si="1976"/>
        <v>0</v>
      </c>
      <c r="AY486" s="364">
        <f t="shared" si="1976"/>
        <v>0</v>
      </c>
      <c r="AZ486" s="364">
        <f t="shared" si="1976"/>
        <v>0</v>
      </c>
      <c r="BA486" s="364">
        <f t="shared" si="1976"/>
        <v>0</v>
      </c>
      <c r="BB486" s="364">
        <f t="shared" si="1976"/>
        <v>0</v>
      </c>
      <c r="BC486" s="364">
        <f t="shared" si="1976"/>
        <v>0</v>
      </c>
      <c r="BD486" s="364">
        <f t="shared" si="1976"/>
        <v>0</v>
      </c>
      <c r="BE486" s="364">
        <f t="shared" si="1976"/>
        <v>0</v>
      </c>
      <c r="BF486" s="364">
        <f t="shared" si="1976"/>
        <v>0</v>
      </c>
      <c r="BG486" s="364">
        <f t="shared" si="1976"/>
        <v>0</v>
      </c>
      <c r="BH486" s="364">
        <f t="shared" si="1976"/>
        <v>0</v>
      </c>
      <c r="BI486" s="364">
        <f t="shared" si="1976"/>
        <v>0</v>
      </c>
      <c r="BJ486" s="364">
        <f t="shared" si="1976"/>
        <v>0</v>
      </c>
      <c r="BK486" s="364">
        <f t="shared" si="1976"/>
        <v>0</v>
      </c>
      <c r="BL486" s="364">
        <f t="shared" si="1976"/>
        <v>0</v>
      </c>
      <c r="BM486" s="364">
        <f t="shared" si="1976"/>
        <v>0</v>
      </c>
      <c r="BN486" s="364">
        <f t="shared" si="1976"/>
        <v>153781.07999999999</v>
      </c>
      <c r="BO486" s="364">
        <f t="shared" si="1976"/>
        <v>405.27</v>
      </c>
      <c r="BP486" s="364">
        <f t="shared" si="1976"/>
        <v>154186.34999999998</v>
      </c>
      <c r="BQ486" s="364">
        <f t="shared" si="1976"/>
        <v>230671.62000000002</v>
      </c>
      <c r="BR486" s="364">
        <f t="shared" si="1976"/>
        <v>0</v>
      </c>
      <c r="BS486" s="364">
        <f t="shared" si="1976"/>
        <v>230671.62000000002</v>
      </c>
      <c r="BT486" s="364">
        <f t="shared" si="1976"/>
        <v>0</v>
      </c>
      <c r="BU486" s="364">
        <f t="shared" si="1976"/>
        <v>154186.34999999998</v>
      </c>
      <c r="BV486" s="364">
        <f t="shared" si="1976"/>
        <v>230671.62000000002</v>
      </c>
      <c r="BW486" s="364">
        <f t="shared" si="1976"/>
        <v>154186.34999999998</v>
      </c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>
      <c r="A487" s="358"/>
      <c r="B487" s="359"/>
      <c r="C487" s="56" t="s">
        <v>230</v>
      </c>
      <c r="D487" s="357" t="s">
        <v>846</v>
      </c>
      <c r="E487" s="364">
        <f t="shared" ref="E487:BW487" si="1977">E61+E229+E259</f>
        <v>361443.26</v>
      </c>
      <c r="F487" s="364">
        <f t="shared" si="1977"/>
        <v>0</v>
      </c>
      <c r="G487" s="364">
        <f t="shared" si="1977"/>
        <v>361443.26</v>
      </c>
      <c r="H487" s="364">
        <f t="shared" si="1977"/>
        <v>100000</v>
      </c>
      <c r="I487" s="365">
        <f t="shared" si="1977"/>
        <v>1.339596346153846</v>
      </c>
      <c r="J487" s="365">
        <f t="shared" si="1977"/>
        <v>0.29317580769230767</v>
      </c>
      <c r="K487" s="364">
        <f t="shared" si="1977"/>
        <v>348295.05</v>
      </c>
      <c r="L487" s="364">
        <f t="shared" si="1977"/>
        <v>116262.20999999999</v>
      </c>
      <c r="M487" s="364">
        <f t="shared" si="1977"/>
        <v>0.03</v>
      </c>
      <c r="N487" s="364">
        <f t="shared" si="1977"/>
        <v>35303.379999999997</v>
      </c>
      <c r="O487" s="364">
        <f t="shared" si="1977"/>
        <v>76225.709999999992</v>
      </c>
      <c r="P487" s="364">
        <f t="shared" si="1977"/>
        <v>116262.18</v>
      </c>
      <c r="Q487" s="364">
        <f t="shared" si="1977"/>
        <v>34765.730000000003</v>
      </c>
      <c r="R487" s="366">
        <f t="shared" si="1977"/>
        <v>76225.709999999992</v>
      </c>
      <c r="S487" s="366">
        <f t="shared" si="1977"/>
        <v>116262.18</v>
      </c>
      <c r="T487" s="366">
        <f t="shared" si="1977"/>
        <v>34765.730000000003</v>
      </c>
      <c r="U487" s="364">
        <f t="shared" si="1977"/>
        <v>272069.33999999997</v>
      </c>
      <c r="V487" s="364">
        <f t="shared" si="1977"/>
        <v>-8.4401097222297494E-12</v>
      </c>
      <c r="W487" s="364">
        <f t="shared" si="1977"/>
        <v>537.64999999999418</v>
      </c>
      <c r="X487" s="365">
        <f t="shared" si="1977"/>
        <v>0.21885384245340264</v>
      </c>
      <c r="Y487" s="365">
        <f t="shared" si="1977"/>
        <v>1.9999996132164459</v>
      </c>
      <c r="Z487" s="365">
        <f t="shared" si="1977"/>
        <v>0.98477058004077811</v>
      </c>
      <c r="AA487" s="364">
        <f t="shared" si="1977"/>
        <v>0</v>
      </c>
      <c r="AB487" s="364">
        <f t="shared" si="1977"/>
        <v>36042.720000000001</v>
      </c>
      <c r="AC487" s="364">
        <f t="shared" si="1977"/>
        <v>0</v>
      </c>
      <c r="AD487" s="364">
        <f t="shared" si="1977"/>
        <v>0</v>
      </c>
      <c r="AE487" s="364">
        <f t="shared" si="1977"/>
        <v>38699.450000000004</v>
      </c>
      <c r="AF487" s="364">
        <f t="shared" si="1977"/>
        <v>0</v>
      </c>
      <c r="AG487" s="364">
        <f t="shared" si="1977"/>
        <v>0</v>
      </c>
      <c r="AH487" s="364">
        <f t="shared" si="1977"/>
        <v>38123.97</v>
      </c>
      <c r="AI487" s="364">
        <f t="shared" si="1977"/>
        <v>0</v>
      </c>
      <c r="AJ487" s="364">
        <f t="shared" si="1977"/>
        <v>0</v>
      </c>
      <c r="AK487" s="364">
        <f t="shared" si="1977"/>
        <v>3396.04</v>
      </c>
      <c r="AL487" s="364">
        <f t="shared" si="1977"/>
        <v>34765.730000000003</v>
      </c>
      <c r="AM487" s="364">
        <f t="shared" si="1977"/>
        <v>38468.43</v>
      </c>
      <c r="AN487" s="364">
        <f t="shared" si="1977"/>
        <v>0</v>
      </c>
      <c r="AO487" s="364">
        <f t="shared" si="1977"/>
        <v>0</v>
      </c>
      <c r="AP487" s="364">
        <f t="shared" si="1977"/>
        <v>37757.279999999999</v>
      </c>
      <c r="AQ487" s="364">
        <f t="shared" si="1977"/>
        <v>0</v>
      </c>
      <c r="AR487" s="364">
        <f t="shared" si="1977"/>
        <v>0</v>
      </c>
      <c r="AS487" s="364">
        <f t="shared" si="1977"/>
        <v>0</v>
      </c>
      <c r="AT487" s="364">
        <f t="shared" si="1977"/>
        <v>0</v>
      </c>
      <c r="AU487" s="364">
        <f t="shared" si="1977"/>
        <v>0</v>
      </c>
      <c r="AV487" s="364">
        <f t="shared" si="1977"/>
        <v>0</v>
      </c>
      <c r="AW487" s="364">
        <f t="shared" si="1977"/>
        <v>0</v>
      </c>
      <c r="AX487" s="364">
        <f t="shared" si="1977"/>
        <v>0</v>
      </c>
      <c r="AY487" s="364">
        <f t="shared" si="1977"/>
        <v>0</v>
      </c>
      <c r="AZ487" s="364">
        <f t="shared" si="1977"/>
        <v>0</v>
      </c>
      <c r="BA487" s="364">
        <f t="shared" si="1977"/>
        <v>0</v>
      </c>
      <c r="BB487" s="364">
        <f t="shared" si="1977"/>
        <v>0</v>
      </c>
      <c r="BC487" s="364">
        <f t="shared" si="1977"/>
        <v>0</v>
      </c>
      <c r="BD487" s="364">
        <f t="shared" si="1977"/>
        <v>0</v>
      </c>
      <c r="BE487" s="364">
        <f t="shared" si="1977"/>
        <v>0</v>
      </c>
      <c r="BF487" s="364">
        <f t="shared" si="1977"/>
        <v>0</v>
      </c>
      <c r="BG487" s="364">
        <f t="shared" si="1977"/>
        <v>0</v>
      </c>
      <c r="BH487" s="364">
        <f t="shared" si="1977"/>
        <v>0</v>
      </c>
      <c r="BI487" s="364">
        <f t="shared" si="1977"/>
        <v>0</v>
      </c>
      <c r="BJ487" s="364">
        <f t="shared" si="1977"/>
        <v>0</v>
      </c>
      <c r="BK487" s="364">
        <f t="shared" si="1977"/>
        <v>0</v>
      </c>
      <c r="BL487" s="364">
        <f t="shared" si="1977"/>
        <v>0</v>
      </c>
      <c r="BM487" s="364">
        <f t="shared" si="1977"/>
        <v>0</v>
      </c>
      <c r="BN487" s="364">
        <f t="shared" si="1977"/>
        <v>76225.709999999992</v>
      </c>
      <c r="BO487" s="364">
        <f t="shared" si="1977"/>
        <v>34765.730000000003</v>
      </c>
      <c r="BP487" s="364">
        <f t="shared" si="1977"/>
        <v>110991.44</v>
      </c>
      <c r="BQ487" s="364">
        <f t="shared" si="1977"/>
        <v>272069.33999999997</v>
      </c>
      <c r="BR487" s="364">
        <f t="shared" si="1977"/>
        <v>537.64999999999418</v>
      </c>
      <c r="BS487" s="364">
        <f t="shared" si="1977"/>
        <v>272606.99</v>
      </c>
      <c r="BT487" s="364">
        <f t="shared" si="1977"/>
        <v>0</v>
      </c>
      <c r="BU487" s="364">
        <f t="shared" si="1977"/>
        <v>110991.44</v>
      </c>
      <c r="BV487" s="364">
        <f t="shared" si="1977"/>
        <v>272606.99</v>
      </c>
      <c r="BW487" s="364">
        <f t="shared" si="1977"/>
        <v>110991.44</v>
      </c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>
      <c r="A488" s="358"/>
      <c r="B488" s="359"/>
      <c r="C488" s="56" t="s">
        <v>574</v>
      </c>
      <c r="D488" s="357" t="s">
        <v>847</v>
      </c>
      <c r="E488" s="364">
        <f t="shared" ref="E488:BW488" si="1978">E262</f>
        <v>0</v>
      </c>
      <c r="F488" s="364">
        <f t="shared" si="1978"/>
        <v>0</v>
      </c>
      <c r="G488" s="364">
        <f t="shared" si="1978"/>
        <v>0</v>
      </c>
      <c r="H488" s="364">
        <f t="shared" si="1978"/>
        <v>680000</v>
      </c>
      <c r="I488" s="365">
        <f t="shared" si="1978"/>
        <v>0</v>
      </c>
      <c r="J488" s="365">
        <f t="shared" si="1978"/>
        <v>0</v>
      </c>
      <c r="K488" s="364">
        <f t="shared" si="1978"/>
        <v>0</v>
      </c>
      <c r="L488" s="364">
        <f t="shared" si="1978"/>
        <v>0</v>
      </c>
      <c r="M488" s="364">
        <f t="shared" si="1978"/>
        <v>0</v>
      </c>
      <c r="N488" s="364">
        <f t="shared" si="1978"/>
        <v>501664.68000000005</v>
      </c>
      <c r="O488" s="364">
        <f t="shared" si="1978"/>
        <v>0</v>
      </c>
      <c r="P488" s="364">
        <f t="shared" si="1978"/>
        <v>0</v>
      </c>
      <c r="Q488" s="364">
        <f t="shared" si="1978"/>
        <v>329630.22000000003</v>
      </c>
      <c r="R488" s="366">
        <f t="shared" si="1978"/>
        <v>0</v>
      </c>
      <c r="S488" s="366">
        <f t="shared" si="1978"/>
        <v>0</v>
      </c>
      <c r="T488" s="366">
        <f t="shared" si="1978"/>
        <v>329630.22000000003</v>
      </c>
      <c r="U488" s="364">
        <f t="shared" si="1978"/>
        <v>0</v>
      </c>
      <c r="V488" s="364">
        <f t="shared" si="1978"/>
        <v>0</v>
      </c>
      <c r="W488" s="364">
        <f t="shared" si="1978"/>
        <v>172034.46000000002</v>
      </c>
      <c r="X488" s="365">
        <f t="shared" si="1978"/>
        <v>0</v>
      </c>
      <c r="Y488" s="365">
        <f t="shared" si="1978"/>
        <v>0</v>
      </c>
      <c r="Z488" s="365">
        <f t="shared" si="1978"/>
        <v>0.65707280807570512</v>
      </c>
      <c r="AA488" s="364">
        <f t="shared" si="1978"/>
        <v>0</v>
      </c>
      <c r="AB488" s="364">
        <f t="shared" si="1978"/>
        <v>0</v>
      </c>
      <c r="AC488" s="364">
        <f t="shared" si="1978"/>
        <v>0</v>
      </c>
      <c r="AD488" s="364">
        <f t="shared" si="1978"/>
        <v>0</v>
      </c>
      <c r="AE488" s="364">
        <f t="shared" si="1978"/>
        <v>0</v>
      </c>
      <c r="AF488" s="364">
        <f t="shared" si="1978"/>
        <v>0</v>
      </c>
      <c r="AG488" s="364">
        <f t="shared" si="1978"/>
        <v>0</v>
      </c>
      <c r="AH488" s="364">
        <f t="shared" si="1978"/>
        <v>0</v>
      </c>
      <c r="AI488" s="364">
        <f t="shared" si="1978"/>
        <v>82107.06</v>
      </c>
      <c r="AJ488" s="364">
        <f t="shared" si="1978"/>
        <v>0</v>
      </c>
      <c r="AK488" s="364">
        <f t="shared" si="1978"/>
        <v>0</v>
      </c>
      <c r="AL488" s="364">
        <f t="shared" si="1978"/>
        <v>82120.52</v>
      </c>
      <c r="AM488" s="364">
        <f t="shared" si="1978"/>
        <v>0</v>
      </c>
      <c r="AN488" s="364">
        <f t="shared" si="1978"/>
        <v>0</v>
      </c>
      <c r="AO488" s="364">
        <f t="shared" si="1978"/>
        <v>82599.06</v>
      </c>
      <c r="AP488" s="364">
        <f t="shared" si="1978"/>
        <v>0</v>
      </c>
      <c r="AQ488" s="364">
        <f t="shared" si="1978"/>
        <v>0</v>
      </c>
      <c r="AR488" s="364">
        <f t="shared" si="1978"/>
        <v>82803.58</v>
      </c>
      <c r="AS488" s="364">
        <f t="shared" si="1978"/>
        <v>0</v>
      </c>
      <c r="AT488" s="364">
        <f t="shared" si="1978"/>
        <v>0</v>
      </c>
      <c r="AU488" s="364">
        <f t="shared" si="1978"/>
        <v>0</v>
      </c>
      <c r="AV488" s="364">
        <f t="shared" si="1978"/>
        <v>0</v>
      </c>
      <c r="AW488" s="364">
        <f t="shared" si="1978"/>
        <v>0</v>
      </c>
      <c r="AX488" s="364">
        <f t="shared" si="1978"/>
        <v>0</v>
      </c>
      <c r="AY488" s="364">
        <f t="shared" si="1978"/>
        <v>0</v>
      </c>
      <c r="AZ488" s="364">
        <f t="shared" si="1978"/>
        <v>0</v>
      </c>
      <c r="BA488" s="364">
        <f t="shared" si="1978"/>
        <v>0</v>
      </c>
      <c r="BB488" s="364">
        <f t="shared" si="1978"/>
        <v>0</v>
      </c>
      <c r="BC488" s="364">
        <f t="shared" si="1978"/>
        <v>0</v>
      </c>
      <c r="BD488" s="364">
        <f t="shared" si="1978"/>
        <v>0</v>
      </c>
      <c r="BE488" s="364">
        <f t="shared" si="1978"/>
        <v>0</v>
      </c>
      <c r="BF488" s="364">
        <f t="shared" si="1978"/>
        <v>0</v>
      </c>
      <c r="BG488" s="364">
        <f t="shared" si="1978"/>
        <v>0</v>
      </c>
      <c r="BH488" s="364">
        <f t="shared" si="1978"/>
        <v>0</v>
      </c>
      <c r="BI488" s="364">
        <f t="shared" si="1978"/>
        <v>0</v>
      </c>
      <c r="BJ488" s="364">
        <f t="shared" si="1978"/>
        <v>0</v>
      </c>
      <c r="BK488" s="364">
        <f t="shared" si="1978"/>
        <v>0</v>
      </c>
      <c r="BL488" s="364">
        <f t="shared" si="1978"/>
        <v>0</v>
      </c>
      <c r="BM488" s="364">
        <f t="shared" si="1978"/>
        <v>0</v>
      </c>
      <c r="BN488" s="364">
        <f t="shared" si="1978"/>
        <v>0</v>
      </c>
      <c r="BO488" s="364">
        <f t="shared" si="1978"/>
        <v>329630.22000000003</v>
      </c>
      <c r="BP488" s="364">
        <f t="shared" si="1978"/>
        <v>329630.22000000003</v>
      </c>
      <c r="BQ488" s="364">
        <f t="shared" si="1978"/>
        <v>0</v>
      </c>
      <c r="BR488" s="364">
        <f t="shared" si="1978"/>
        <v>172034.46000000002</v>
      </c>
      <c r="BS488" s="364">
        <f t="shared" si="1978"/>
        <v>172034.46000000002</v>
      </c>
      <c r="BT488" s="364">
        <f t="shared" si="1978"/>
        <v>0</v>
      </c>
      <c r="BU488" s="364">
        <f t="shared" si="1978"/>
        <v>329630.22000000003</v>
      </c>
      <c r="BV488" s="364">
        <f t="shared" si="1978"/>
        <v>172034.46000000002</v>
      </c>
      <c r="BW488" s="364">
        <f t="shared" si="1978"/>
        <v>329630.22000000003</v>
      </c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>
      <c r="A489" s="358"/>
      <c r="B489" s="359"/>
      <c r="C489" s="56" t="s">
        <v>233</v>
      </c>
      <c r="D489" s="357" t="s">
        <v>381</v>
      </c>
      <c r="E489" s="364">
        <f t="shared" ref="E489:BW489" si="1979">E62+E63+E138+E150+E206+E207</f>
        <v>50000</v>
      </c>
      <c r="F489" s="364">
        <f t="shared" si="1979"/>
        <v>0</v>
      </c>
      <c r="G489" s="364">
        <f t="shared" si="1979"/>
        <v>50000</v>
      </c>
      <c r="H489" s="364">
        <f t="shared" si="1979"/>
        <v>250000</v>
      </c>
      <c r="I489" s="365">
        <f t="shared" si="1979"/>
        <v>0</v>
      </c>
      <c r="J489" s="365">
        <f t="shared" si="1979"/>
        <v>0</v>
      </c>
      <c r="K489" s="364">
        <f t="shared" si="1979"/>
        <v>0</v>
      </c>
      <c r="L489" s="364">
        <f t="shared" si="1979"/>
        <v>152769.92000000001</v>
      </c>
      <c r="M489" s="364">
        <f t="shared" si="1979"/>
        <v>0</v>
      </c>
      <c r="N489" s="364">
        <f t="shared" si="1979"/>
        <v>0</v>
      </c>
      <c r="O489" s="364">
        <f t="shared" si="1979"/>
        <v>0</v>
      </c>
      <c r="P489" s="364">
        <f t="shared" si="1979"/>
        <v>64450</v>
      </c>
      <c r="Q489" s="364">
        <f t="shared" si="1979"/>
        <v>0</v>
      </c>
      <c r="R489" s="366">
        <f t="shared" si="1979"/>
        <v>0</v>
      </c>
      <c r="S489" s="366">
        <f t="shared" si="1979"/>
        <v>64450</v>
      </c>
      <c r="T489" s="366">
        <f t="shared" si="1979"/>
        <v>0</v>
      </c>
      <c r="U489" s="364">
        <f t="shared" si="1979"/>
        <v>0</v>
      </c>
      <c r="V489" s="364">
        <f t="shared" si="1979"/>
        <v>88319.920000000013</v>
      </c>
      <c r="W489" s="364">
        <f t="shared" si="1979"/>
        <v>0</v>
      </c>
      <c r="X489" s="365">
        <f t="shared" si="1979"/>
        <v>0</v>
      </c>
      <c r="Y489" s="365">
        <f t="shared" si="1979"/>
        <v>1</v>
      </c>
      <c r="Z489" s="365">
        <f t="shared" si="1979"/>
        <v>0</v>
      </c>
      <c r="AA489" s="364">
        <f t="shared" si="1979"/>
        <v>0</v>
      </c>
      <c r="AB489" s="364">
        <f t="shared" si="1979"/>
        <v>0</v>
      </c>
      <c r="AC489" s="364">
        <f t="shared" si="1979"/>
        <v>0</v>
      </c>
      <c r="AD489" s="364">
        <f t="shared" si="1979"/>
        <v>0</v>
      </c>
      <c r="AE489" s="364">
        <f t="shared" si="1979"/>
        <v>0</v>
      </c>
      <c r="AF489" s="364">
        <f t="shared" si="1979"/>
        <v>0</v>
      </c>
      <c r="AG489" s="364">
        <f t="shared" si="1979"/>
        <v>0</v>
      </c>
      <c r="AH489" s="364">
        <f t="shared" si="1979"/>
        <v>64450</v>
      </c>
      <c r="AI489" s="364">
        <f t="shared" si="1979"/>
        <v>0</v>
      </c>
      <c r="AJ489" s="364">
        <f t="shared" si="1979"/>
        <v>0</v>
      </c>
      <c r="AK489" s="364">
        <f t="shared" si="1979"/>
        <v>0</v>
      </c>
      <c r="AL489" s="364">
        <f t="shared" si="1979"/>
        <v>0</v>
      </c>
      <c r="AM489" s="364">
        <f t="shared" si="1979"/>
        <v>0</v>
      </c>
      <c r="AN489" s="364">
        <f t="shared" si="1979"/>
        <v>0</v>
      </c>
      <c r="AO489" s="364">
        <f t="shared" si="1979"/>
        <v>0</v>
      </c>
      <c r="AP489" s="364">
        <f t="shared" si="1979"/>
        <v>0</v>
      </c>
      <c r="AQ489" s="364">
        <f t="shared" si="1979"/>
        <v>0</v>
      </c>
      <c r="AR489" s="364">
        <f t="shared" si="1979"/>
        <v>0</v>
      </c>
      <c r="AS489" s="364">
        <f t="shared" si="1979"/>
        <v>0</v>
      </c>
      <c r="AT489" s="364">
        <f t="shared" si="1979"/>
        <v>0</v>
      </c>
      <c r="AU489" s="364">
        <f t="shared" si="1979"/>
        <v>0</v>
      </c>
      <c r="AV489" s="364">
        <f t="shared" si="1979"/>
        <v>0</v>
      </c>
      <c r="AW489" s="364">
        <f t="shared" si="1979"/>
        <v>0</v>
      </c>
      <c r="AX489" s="364">
        <f t="shared" si="1979"/>
        <v>0</v>
      </c>
      <c r="AY489" s="364">
        <f t="shared" si="1979"/>
        <v>0</v>
      </c>
      <c r="AZ489" s="364">
        <f t="shared" si="1979"/>
        <v>0</v>
      </c>
      <c r="BA489" s="364">
        <f t="shared" si="1979"/>
        <v>0</v>
      </c>
      <c r="BB489" s="364">
        <f t="shared" si="1979"/>
        <v>0</v>
      </c>
      <c r="BC489" s="364">
        <f t="shared" si="1979"/>
        <v>0</v>
      </c>
      <c r="BD489" s="364">
        <f t="shared" si="1979"/>
        <v>0</v>
      </c>
      <c r="BE489" s="364">
        <f t="shared" si="1979"/>
        <v>0</v>
      </c>
      <c r="BF489" s="364">
        <f t="shared" si="1979"/>
        <v>0</v>
      </c>
      <c r="BG489" s="364">
        <f t="shared" si="1979"/>
        <v>0</v>
      </c>
      <c r="BH489" s="364">
        <f t="shared" si="1979"/>
        <v>0</v>
      </c>
      <c r="BI489" s="364">
        <f t="shared" si="1979"/>
        <v>0</v>
      </c>
      <c r="BJ489" s="364">
        <f t="shared" si="1979"/>
        <v>0</v>
      </c>
      <c r="BK489" s="364">
        <f t="shared" si="1979"/>
        <v>0</v>
      </c>
      <c r="BL489" s="364">
        <f t="shared" si="1979"/>
        <v>0</v>
      </c>
      <c r="BM489" s="364">
        <f t="shared" si="1979"/>
        <v>0</v>
      </c>
      <c r="BN489" s="364">
        <f t="shared" si="1979"/>
        <v>0</v>
      </c>
      <c r="BO489" s="364">
        <f t="shared" si="1979"/>
        <v>0</v>
      </c>
      <c r="BP489" s="364">
        <f t="shared" si="1979"/>
        <v>0</v>
      </c>
      <c r="BQ489" s="364">
        <f t="shared" si="1979"/>
        <v>0</v>
      </c>
      <c r="BR489" s="364">
        <f t="shared" si="1979"/>
        <v>0</v>
      </c>
      <c r="BS489" s="364">
        <f t="shared" si="1979"/>
        <v>0</v>
      </c>
      <c r="BT489" s="364">
        <f t="shared" si="1979"/>
        <v>88319.920000000013</v>
      </c>
      <c r="BU489" s="364">
        <f t="shared" si="1979"/>
        <v>0</v>
      </c>
      <c r="BV489" s="364">
        <f t="shared" si="1979"/>
        <v>0</v>
      </c>
      <c r="BW489" s="364">
        <f t="shared" si="1979"/>
        <v>88319.920000000013</v>
      </c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>
      <c r="A490" s="358"/>
      <c r="B490" s="359"/>
      <c r="C490" s="56" t="s">
        <v>237</v>
      </c>
      <c r="D490" s="357" t="s">
        <v>848</v>
      </c>
      <c r="E490" s="364">
        <f t="shared" ref="E490:BW490" si="1980">E64+E65+E66+E69+E70+E263+E264+E265</f>
        <v>10000</v>
      </c>
      <c r="F490" s="364">
        <f t="shared" si="1980"/>
        <v>0</v>
      </c>
      <c r="G490" s="364">
        <f t="shared" si="1980"/>
        <v>10000</v>
      </c>
      <c r="H490" s="364">
        <f t="shared" si="1980"/>
        <v>580000</v>
      </c>
      <c r="I490" s="365">
        <f t="shared" si="1980"/>
        <v>2.2070639999999999</v>
      </c>
      <c r="J490" s="365">
        <f t="shared" si="1980"/>
        <v>0.69076599999999999</v>
      </c>
      <c r="K490" s="364">
        <f t="shared" si="1980"/>
        <v>74997.84</v>
      </c>
      <c r="L490" s="364">
        <f t="shared" si="1980"/>
        <v>657322.22000000009</v>
      </c>
      <c r="M490" s="364">
        <f t="shared" si="1980"/>
        <v>32374.33</v>
      </c>
      <c r="N490" s="364">
        <f t="shared" si="1980"/>
        <v>0</v>
      </c>
      <c r="O490" s="364">
        <f t="shared" si="1980"/>
        <v>6907.66</v>
      </c>
      <c r="P490" s="364">
        <f t="shared" si="1980"/>
        <v>316639.46999999997</v>
      </c>
      <c r="Q490" s="364">
        <f t="shared" si="1980"/>
        <v>0</v>
      </c>
      <c r="R490" s="366">
        <f t="shared" si="1980"/>
        <v>6907.66</v>
      </c>
      <c r="S490" s="366">
        <f t="shared" si="1980"/>
        <v>316639.46999999997</v>
      </c>
      <c r="T490" s="366">
        <f t="shared" si="1980"/>
        <v>0</v>
      </c>
      <c r="U490" s="364">
        <f t="shared" si="1980"/>
        <v>68090.179999999993</v>
      </c>
      <c r="V490" s="364">
        <f t="shared" si="1980"/>
        <v>308308.42</v>
      </c>
      <c r="W490" s="364">
        <f t="shared" si="1980"/>
        <v>0</v>
      </c>
      <c r="X490" s="365">
        <f t="shared" si="1980"/>
        <v>0.3129795964231214</v>
      </c>
      <c r="Y490" s="365">
        <f t="shared" si="1980"/>
        <v>3.8637320405781095</v>
      </c>
      <c r="Z490" s="365">
        <f t="shared" si="1980"/>
        <v>0</v>
      </c>
      <c r="AA490" s="364">
        <f t="shared" si="1980"/>
        <v>0</v>
      </c>
      <c r="AB490" s="364">
        <f t="shared" si="1980"/>
        <v>105337.66</v>
      </c>
      <c r="AC490" s="364">
        <f t="shared" si="1980"/>
        <v>0</v>
      </c>
      <c r="AD490" s="364">
        <f t="shared" si="1980"/>
        <v>0</v>
      </c>
      <c r="AE490" s="364">
        <f t="shared" si="1980"/>
        <v>49384.799999999996</v>
      </c>
      <c r="AF490" s="364">
        <f t="shared" si="1980"/>
        <v>0</v>
      </c>
      <c r="AG490" s="364">
        <f t="shared" si="1980"/>
        <v>1390</v>
      </c>
      <c r="AH490" s="364">
        <f t="shared" si="1980"/>
        <v>0</v>
      </c>
      <c r="AI490" s="364">
        <f t="shared" si="1980"/>
        <v>0</v>
      </c>
      <c r="AJ490" s="364">
        <f t="shared" si="1980"/>
        <v>1839.22</v>
      </c>
      <c r="AK490" s="364">
        <f t="shared" si="1980"/>
        <v>61434.54</v>
      </c>
      <c r="AL490" s="364">
        <f t="shared" si="1980"/>
        <v>0</v>
      </c>
      <c r="AM490" s="364">
        <f t="shared" si="1980"/>
        <v>0</v>
      </c>
      <c r="AN490" s="364">
        <f t="shared" si="1980"/>
        <v>73198.659999999989</v>
      </c>
      <c r="AO490" s="364">
        <f t="shared" si="1980"/>
        <v>0</v>
      </c>
      <c r="AP490" s="364">
        <f t="shared" si="1980"/>
        <v>3678.44</v>
      </c>
      <c r="AQ490" s="364">
        <f t="shared" si="1980"/>
        <v>27283.809999999998</v>
      </c>
      <c r="AR490" s="364">
        <f t="shared" si="1980"/>
        <v>0</v>
      </c>
      <c r="AS490" s="364">
        <f t="shared" si="1980"/>
        <v>0</v>
      </c>
      <c r="AT490" s="364">
        <f t="shared" si="1980"/>
        <v>0</v>
      </c>
      <c r="AU490" s="364">
        <f t="shared" si="1980"/>
        <v>0</v>
      </c>
      <c r="AV490" s="364">
        <f t="shared" si="1980"/>
        <v>0</v>
      </c>
      <c r="AW490" s="364">
        <f t="shared" si="1980"/>
        <v>0</v>
      </c>
      <c r="AX490" s="364">
        <f t="shared" si="1980"/>
        <v>0</v>
      </c>
      <c r="AY490" s="364">
        <f t="shared" si="1980"/>
        <v>0</v>
      </c>
      <c r="AZ490" s="364">
        <f t="shared" si="1980"/>
        <v>0</v>
      </c>
      <c r="BA490" s="364">
        <f t="shared" si="1980"/>
        <v>0</v>
      </c>
      <c r="BB490" s="364">
        <f t="shared" si="1980"/>
        <v>0</v>
      </c>
      <c r="BC490" s="364">
        <f t="shared" si="1980"/>
        <v>0</v>
      </c>
      <c r="BD490" s="364">
        <f t="shared" si="1980"/>
        <v>0</v>
      </c>
      <c r="BE490" s="364">
        <f t="shared" si="1980"/>
        <v>0</v>
      </c>
      <c r="BF490" s="364">
        <f t="shared" si="1980"/>
        <v>0</v>
      </c>
      <c r="BG490" s="364">
        <f t="shared" si="1980"/>
        <v>0</v>
      </c>
      <c r="BH490" s="364">
        <f t="shared" si="1980"/>
        <v>0</v>
      </c>
      <c r="BI490" s="364">
        <f t="shared" si="1980"/>
        <v>0</v>
      </c>
      <c r="BJ490" s="364">
        <f t="shared" si="1980"/>
        <v>0</v>
      </c>
      <c r="BK490" s="364">
        <f t="shared" si="1980"/>
        <v>0</v>
      </c>
      <c r="BL490" s="364">
        <f t="shared" si="1980"/>
        <v>0</v>
      </c>
      <c r="BM490" s="364">
        <f t="shared" si="1980"/>
        <v>0</v>
      </c>
      <c r="BN490" s="364">
        <f t="shared" si="1980"/>
        <v>6907.66</v>
      </c>
      <c r="BO490" s="364">
        <f t="shared" si="1980"/>
        <v>0</v>
      </c>
      <c r="BP490" s="364">
        <f t="shared" si="1980"/>
        <v>6907.66</v>
      </c>
      <c r="BQ490" s="364">
        <f t="shared" si="1980"/>
        <v>68090.179999999993</v>
      </c>
      <c r="BR490" s="364">
        <f t="shared" si="1980"/>
        <v>0</v>
      </c>
      <c r="BS490" s="364">
        <f t="shared" si="1980"/>
        <v>68090.179999999993</v>
      </c>
      <c r="BT490" s="364">
        <f t="shared" si="1980"/>
        <v>308308.42</v>
      </c>
      <c r="BU490" s="364">
        <f t="shared" si="1980"/>
        <v>6907.66</v>
      </c>
      <c r="BV490" s="364">
        <f t="shared" si="1980"/>
        <v>68090.179999999993</v>
      </c>
      <c r="BW490" s="364">
        <f t="shared" si="1980"/>
        <v>315216.08</v>
      </c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>
      <c r="A491" s="358"/>
      <c r="B491" s="359"/>
      <c r="C491" s="371" t="s">
        <v>245</v>
      </c>
      <c r="D491" s="372" t="s">
        <v>849</v>
      </c>
      <c r="E491" s="364">
        <f t="shared" ref="E491:BW491" si="1981">E67+E68+E71+E72+E73+E208+E415+E416+E417+E420</f>
        <v>142000</v>
      </c>
      <c r="F491" s="364">
        <f t="shared" si="1981"/>
        <v>0</v>
      </c>
      <c r="G491" s="364">
        <f t="shared" si="1981"/>
        <v>142000</v>
      </c>
      <c r="H491" s="364">
        <f t="shared" si="1981"/>
        <v>0</v>
      </c>
      <c r="I491" s="365">
        <f t="shared" si="1981"/>
        <v>4.530300866666666</v>
      </c>
      <c r="J491" s="365">
        <f t="shared" si="1981"/>
        <v>1.5245040666666665</v>
      </c>
      <c r="K491" s="364">
        <f t="shared" si="1981"/>
        <v>134205.16</v>
      </c>
      <c r="L491" s="364">
        <f t="shared" si="1981"/>
        <v>84544.69</v>
      </c>
      <c r="M491" s="364">
        <f t="shared" si="1981"/>
        <v>8.48</v>
      </c>
      <c r="N491" s="364">
        <f t="shared" si="1981"/>
        <v>0</v>
      </c>
      <c r="O491" s="364">
        <f t="shared" si="1981"/>
        <v>55205.09</v>
      </c>
      <c r="P491" s="364">
        <f t="shared" si="1981"/>
        <v>73970.210000000006</v>
      </c>
      <c r="Q491" s="364">
        <f t="shared" si="1981"/>
        <v>0</v>
      </c>
      <c r="R491" s="366">
        <f t="shared" si="1981"/>
        <v>55205.09</v>
      </c>
      <c r="S491" s="366">
        <f t="shared" si="1981"/>
        <v>73970.210000000006</v>
      </c>
      <c r="T491" s="366">
        <f t="shared" si="1981"/>
        <v>0</v>
      </c>
      <c r="U491" s="364">
        <f t="shared" si="1981"/>
        <v>79000.069999999992</v>
      </c>
      <c r="V491" s="364">
        <f t="shared" si="1981"/>
        <v>10565.999999999996</v>
      </c>
      <c r="W491" s="364">
        <f t="shared" si="1981"/>
        <v>0</v>
      </c>
      <c r="X491" s="365">
        <f t="shared" si="1981"/>
        <v>3.0321339803667224</v>
      </c>
      <c r="Y491" s="365">
        <f t="shared" si="1981"/>
        <v>5.480296352977696</v>
      </c>
      <c r="Z491" s="365">
        <f t="shared" si="1981"/>
        <v>0</v>
      </c>
      <c r="AA491" s="364">
        <f t="shared" si="1981"/>
        <v>0</v>
      </c>
      <c r="AB491" s="364">
        <f t="shared" si="1981"/>
        <v>9350</v>
      </c>
      <c r="AC491" s="364">
        <f t="shared" si="1981"/>
        <v>0</v>
      </c>
      <c r="AD491" s="364">
        <f t="shared" si="1981"/>
        <v>10939.15</v>
      </c>
      <c r="AE491" s="364">
        <f t="shared" si="1981"/>
        <v>32940.03</v>
      </c>
      <c r="AF491" s="364">
        <f t="shared" si="1981"/>
        <v>0</v>
      </c>
      <c r="AG491" s="364">
        <f t="shared" si="1981"/>
        <v>5245.2800000000007</v>
      </c>
      <c r="AH491" s="364">
        <f t="shared" si="1981"/>
        <v>19187.39</v>
      </c>
      <c r="AI491" s="364">
        <f t="shared" si="1981"/>
        <v>0</v>
      </c>
      <c r="AJ491" s="364">
        <f t="shared" si="1981"/>
        <v>4508.09</v>
      </c>
      <c r="AK491" s="364">
        <f t="shared" si="1981"/>
        <v>0</v>
      </c>
      <c r="AL491" s="364">
        <f t="shared" si="1981"/>
        <v>0</v>
      </c>
      <c r="AM491" s="364">
        <f t="shared" si="1981"/>
        <v>7134.13</v>
      </c>
      <c r="AN491" s="364">
        <f t="shared" si="1981"/>
        <v>5992.79</v>
      </c>
      <c r="AO491" s="364">
        <f t="shared" si="1981"/>
        <v>0</v>
      </c>
      <c r="AP491" s="364">
        <f t="shared" si="1981"/>
        <v>27378.44</v>
      </c>
      <c r="AQ491" s="364">
        <f t="shared" si="1981"/>
        <v>6500</v>
      </c>
      <c r="AR491" s="364">
        <f t="shared" si="1981"/>
        <v>0</v>
      </c>
      <c r="AS491" s="364">
        <f t="shared" si="1981"/>
        <v>0</v>
      </c>
      <c r="AT491" s="364">
        <f t="shared" si="1981"/>
        <v>0</v>
      </c>
      <c r="AU491" s="364">
        <f t="shared" si="1981"/>
        <v>0</v>
      </c>
      <c r="AV491" s="364">
        <f t="shared" si="1981"/>
        <v>0</v>
      </c>
      <c r="AW491" s="364">
        <f t="shared" si="1981"/>
        <v>0</v>
      </c>
      <c r="AX491" s="364">
        <f t="shared" si="1981"/>
        <v>0</v>
      </c>
      <c r="AY491" s="364">
        <f t="shared" si="1981"/>
        <v>0</v>
      </c>
      <c r="AZ491" s="364">
        <f t="shared" si="1981"/>
        <v>0</v>
      </c>
      <c r="BA491" s="364">
        <f t="shared" si="1981"/>
        <v>0</v>
      </c>
      <c r="BB491" s="364">
        <f t="shared" si="1981"/>
        <v>0</v>
      </c>
      <c r="BC491" s="364">
        <f t="shared" si="1981"/>
        <v>0</v>
      </c>
      <c r="BD491" s="364">
        <f t="shared" si="1981"/>
        <v>0</v>
      </c>
      <c r="BE491" s="364">
        <f t="shared" si="1981"/>
        <v>0</v>
      </c>
      <c r="BF491" s="364">
        <f t="shared" si="1981"/>
        <v>0</v>
      </c>
      <c r="BG491" s="364">
        <f t="shared" si="1981"/>
        <v>0</v>
      </c>
      <c r="BH491" s="364">
        <f t="shared" si="1981"/>
        <v>0</v>
      </c>
      <c r="BI491" s="364">
        <f t="shared" si="1981"/>
        <v>0</v>
      </c>
      <c r="BJ491" s="364">
        <f t="shared" si="1981"/>
        <v>0</v>
      </c>
      <c r="BK491" s="364">
        <f t="shared" si="1981"/>
        <v>0</v>
      </c>
      <c r="BL491" s="364">
        <f t="shared" si="1981"/>
        <v>0</v>
      </c>
      <c r="BM491" s="364">
        <f t="shared" si="1981"/>
        <v>0</v>
      </c>
      <c r="BN491" s="364">
        <f t="shared" si="1981"/>
        <v>55205.09</v>
      </c>
      <c r="BO491" s="364">
        <f t="shared" si="1981"/>
        <v>0</v>
      </c>
      <c r="BP491" s="364">
        <f t="shared" si="1981"/>
        <v>55205.09</v>
      </c>
      <c r="BQ491" s="364">
        <f t="shared" si="1981"/>
        <v>79000.069999999992</v>
      </c>
      <c r="BR491" s="364">
        <f t="shared" si="1981"/>
        <v>0</v>
      </c>
      <c r="BS491" s="364">
        <f t="shared" si="1981"/>
        <v>79000.069999999992</v>
      </c>
      <c r="BT491" s="364">
        <f t="shared" si="1981"/>
        <v>10566</v>
      </c>
      <c r="BU491" s="364">
        <f t="shared" si="1981"/>
        <v>55205.09</v>
      </c>
      <c r="BV491" s="364">
        <f t="shared" si="1981"/>
        <v>79000.069999999992</v>
      </c>
      <c r="BW491" s="364">
        <f t="shared" si="1981"/>
        <v>65771.09</v>
      </c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>
      <c r="A492" s="358"/>
      <c r="B492" s="359"/>
      <c r="C492" s="371" t="s">
        <v>261</v>
      </c>
      <c r="D492" s="361" t="s">
        <v>262</v>
      </c>
      <c r="E492" s="364">
        <f t="shared" ref="E492:BW492" si="1982">E74+E230+E361+E418</f>
        <v>178000</v>
      </c>
      <c r="F492" s="364">
        <f t="shared" si="1982"/>
        <v>0</v>
      </c>
      <c r="G492" s="364">
        <f t="shared" si="1982"/>
        <v>178000</v>
      </c>
      <c r="H492" s="364">
        <f t="shared" si="1982"/>
        <v>0</v>
      </c>
      <c r="I492" s="365">
        <f t="shared" si="1982"/>
        <v>0</v>
      </c>
      <c r="J492" s="365">
        <f t="shared" si="1982"/>
        <v>0</v>
      </c>
      <c r="K492" s="364">
        <f t="shared" si="1982"/>
        <v>0</v>
      </c>
      <c r="L492" s="364">
        <f t="shared" si="1982"/>
        <v>0</v>
      </c>
      <c r="M492" s="364">
        <f t="shared" si="1982"/>
        <v>0</v>
      </c>
      <c r="N492" s="364">
        <f t="shared" si="1982"/>
        <v>0</v>
      </c>
      <c r="O492" s="364">
        <f t="shared" si="1982"/>
        <v>0</v>
      </c>
      <c r="P492" s="364">
        <f t="shared" si="1982"/>
        <v>0</v>
      </c>
      <c r="Q492" s="364">
        <f t="shared" si="1982"/>
        <v>0</v>
      </c>
      <c r="R492" s="366">
        <f t="shared" si="1982"/>
        <v>0</v>
      </c>
      <c r="S492" s="366">
        <f t="shared" si="1982"/>
        <v>0</v>
      </c>
      <c r="T492" s="366">
        <f t="shared" si="1982"/>
        <v>0</v>
      </c>
      <c r="U492" s="364">
        <f t="shared" si="1982"/>
        <v>0</v>
      </c>
      <c r="V492" s="364">
        <f t="shared" si="1982"/>
        <v>0</v>
      </c>
      <c r="W492" s="364">
        <f t="shared" si="1982"/>
        <v>0</v>
      </c>
      <c r="X492" s="365">
        <f t="shared" si="1982"/>
        <v>0</v>
      </c>
      <c r="Y492" s="365">
        <f t="shared" si="1982"/>
        <v>0</v>
      </c>
      <c r="Z492" s="365">
        <f t="shared" si="1982"/>
        <v>0</v>
      </c>
      <c r="AA492" s="364">
        <f t="shared" si="1982"/>
        <v>0</v>
      </c>
      <c r="AB492" s="364">
        <f t="shared" si="1982"/>
        <v>0</v>
      </c>
      <c r="AC492" s="364">
        <f t="shared" si="1982"/>
        <v>0</v>
      </c>
      <c r="AD492" s="364">
        <f t="shared" si="1982"/>
        <v>0</v>
      </c>
      <c r="AE492" s="364">
        <f t="shared" si="1982"/>
        <v>0</v>
      </c>
      <c r="AF492" s="364">
        <f t="shared" si="1982"/>
        <v>0</v>
      </c>
      <c r="AG492" s="364">
        <f t="shared" si="1982"/>
        <v>0</v>
      </c>
      <c r="AH492" s="364">
        <f t="shared" si="1982"/>
        <v>0</v>
      </c>
      <c r="AI492" s="364">
        <f t="shared" si="1982"/>
        <v>0</v>
      </c>
      <c r="AJ492" s="364">
        <f t="shared" si="1982"/>
        <v>0</v>
      </c>
      <c r="AK492" s="364">
        <f t="shared" si="1982"/>
        <v>0</v>
      </c>
      <c r="AL492" s="364">
        <f t="shared" si="1982"/>
        <v>0</v>
      </c>
      <c r="AM492" s="364">
        <f t="shared" si="1982"/>
        <v>0</v>
      </c>
      <c r="AN492" s="364">
        <f t="shared" si="1982"/>
        <v>0</v>
      </c>
      <c r="AO492" s="364">
        <f t="shared" si="1982"/>
        <v>0</v>
      </c>
      <c r="AP492" s="364">
        <f t="shared" si="1982"/>
        <v>0</v>
      </c>
      <c r="AQ492" s="364">
        <f t="shared" si="1982"/>
        <v>0</v>
      </c>
      <c r="AR492" s="364">
        <f t="shared" si="1982"/>
        <v>0</v>
      </c>
      <c r="AS492" s="364">
        <f t="shared" si="1982"/>
        <v>0</v>
      </c>
      <c r="AT492" s="364">
        <f t="shared" si="1982"/>
        <v>0</v>
      </c>
      <c r="AU492" s="364">
        <f t="shared" si="1982"/>
        <v>0</v>
      </c>
      <c r="AV492" s="364">
        <f t="shared" si="1982"/>
        <v>0</v>
      </c>
      <c r="AW492" s="364">
        <f t="shared" si="1982"/>
        <v>0</v>
      </c>
      <c r="AX492" s="364">
        <f t="shared" si="1982"/>
        <v>0</v>
      </c>
      <c r="AY492" s="364">
        <f t="shared" si="1982"/>
        <v>0</v>
      </c>
      <c r="AZ492" s="364">
        <f t="shared" si="1982"/>
        <v>0</v>
      </c>
      <c r="BA492" s="364">
        <f t="shared" si="1982"/>
        <v>0</v>
      </c>
      <c r="BB492" s="364">
        <f t="shared" si="1982"/>
        <v>0</v>
      </c>
      <c r="BC492" s="364">
        <f t="shared" si="1982"/>
        <v>0</v>
      </c>
      <c r="BD492" s="364">
        <f t="shared" si="1982"/>
        <v>0</v>
      </c>
      <c r="BE492" s="364">
        <f t="shared" si="1982"/>
        <v>0</v>
      </c>
      <c r="BF492" s="364">
        <f t="shared" si="1982"/>
        <v>0</v>
      </c>
      <c r="BG492" s="364">
        <f t="shared" si="1982"/>
        <v>0</v>
      </c>
      <c r="BH492" s="364">
        <f t="shared" si="1982"/>
        <v>0</v>
      </c>
      <c r="BI492" s="364">
        <f t="shared" si="1982"/>
        <v>0</v>
      </c>
      <c r="BJ492" s="364">
        <f t="shared" si="1982"/>
        <v>0</v>
      </c>
      <c r="BK492" s="364">
        <f t="shared" si="1982"/>
        <v>0</v>
      </c>
      <c r="BL492" s="364">
        <f t="shared" si="1982"/>
        <v>0</v>
      </c>
      <c r="BM492" s="364">
        <f t="shared" si="1982"/>
        <v>0</v>
      </c>
      <c r="BN492" s="364">
        <f t="shared" si="1982"/>
        <v>0</v>
      </c>
      <c r="BO492" s="364">
        <f t="shared" si="1982"/>
        <v>0</v>
      </c>
      <c r="BP492" s="364">
        <f t="shared" si="1982"/>
        <v>0</v>
      </c>
      <c r="BQ492" s="364">
        <f t="shared" si="1982"/>
        <v>0</v>
      </c>
      <c r="BR492" s="364">
        <f t="shared" si="1982"/>
        <v>0</v>
      </c>
      <c r="BS492" s="364">
        <f t="shared" si="1982"/>
        <v>0</v>
      </c>
      <c r="BT492" s="364">
        <f t="shared" si="1982"/>
        <v>0</v>
      </c>
      <c r="BU492" s="364">
        <f t="shared" si="1982"/>
        <v>0</v>
      </c>
      <c r="BV492" s="364">
        <f t="shared" si="1982"/>
        <v>0</v>
      </c>
      <c r="BW492" s="364">
        <f t="shared" si="1982"/>
        <v>0</v>
      </c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>
      <c r="A493" s="358"/>
      <c r="B493" s="359"/>
      <c r="C493" s="56" t="s">
        <v>522</v>
      </c>
      <c r="D493" s="357" t="s">
        <v>690</v>
      </c>
      <c r="E493" s="364">
        <f t="shared" ref="E493:BW493" si="1983">E231+E362</f>
        <v>20000</v>
      </c>
      <c r="F493" s="364">
        <f t="shared" si="1983"/>
        <v>0</v>
      </c>
      <c r="G493" s="364">
        <f t="shared" si="1983"/>
        <v>20000</v>
      </c>
      <c r="H493" s="364">
        <f t="shared" si="1983"/>
        <v>10000</v>
      </c>
      <c r="I493" s="365">
        <f t="shared" si="1983"/>
        <v>1.099</v>
      </c>
      <c r="J493" s="365">
        <f t="shared" si="1983"/>
        <v>0.45350000000000001</v>
      </c>
      <c r="K493" s="364">
        <f t="shared" si="1983"/>
        <v>10990</v>
      </c>
      <c r="L493" s="364">
        <f t="shared" si="1983"/>
        <v>0</v>
      </c>
      <c r="M493" s="364">
        <f t="shared" si="1983"/>
        <v>0</v>
      </c>
      <c r="N493" s="364">
        <f t="shared" si="1983"/>
        <v>0</v>
      </c>
      <c r="O493" s="364">
        <f t="shared" si="1983"/>
        <v>4535</v>
      </c>
      <c r="P493" s="364">
        <f t="shared" si="1983"/>
        <v>0</v>
      </c>
      <c r="Q493" s="364">
        <f t="shared" si="1983"/>
        <v>0</v>
      </c>
      <c r="R493" s="366">
        <f t="shared" si="1983"/>
        <v>4535</v>
      </c>
      <c r="S493" s="366">
        <f t="shared" si="1983"/>
        <v>0</v>
      </c>
      <c r="T493" s="366">
        <f t="shared" si="1983"/>
        <v>0</v>
      </c>
      <c r="U493" s="364">
        <f t="shared" si="1983"/>
        <v>6455</v>
      </c>
      <c r="V493" s="364">
        <f t="shared" si="1983"/>
        <v>0</v>
      </c>
      <c r="W493" s="364">
        <f t="shared" si="1983"/>
        <v>0</v>
      </c>
      <c r="X493" s="365">
        <f t="shared" si="1983"/>
        <v>0.41264786169244766</v>
      </c>
      <c r="Y493" s="365">
        <f t="shared" si="1983"/>
        <v>0</v>
      </c>
      <c r="Z493" s="365">
        <f t="shared" si="1983"/>
        <v>0</v>
      </c>
      <c r="AA493" s="364">
        <f t="shared" si="1983"/>
        <v>0</v>
      </c>
      <c r="AB493" s="364">
        <f t="shared" si="1983"/>
        <v>0</v>
      </c>
      <c r="AC493" s="364">
        <f t="shared" si="1983"/>
        <v>0</v>
      </c>
      <c r="AD493" s="364">
        <f t="shared" si="1983"/>
        <v>0</v>
      </c>
      <c r="AE493" s="364">
        <f t="shared" si="1983"/>
        <v>0</v>
      </c>
      <c r="AF493" s="364">
        <f t="shared" si="1983"/>
        <v>0</v>
      </c>
      <c r="AG493" s="364">
        <f t="shared" si="1983"/>
        <v>0</v>
      </c>
      <c r="AH493" s="364">
        <f t="shared" si="1983"/>
        <v>0</v>
      </c>
      <c r="AI493" s="364">
        <f t="shared" si="1983"/>
        <v>0</v>
      </c>
      <c r="AJ493" s="364">
        <f t="shared" si="1983"/>
        <v>0</v>
      </c>
      <c r="AK493" s="364">
        <f t="shared" si="1983"/>
        <v>0</v>
      </c>
      <c r="AL493" s="364">
        <f t="shared" si="1983"/>
        <v>0</v>
      </c>
      <c r="AM493" s="364">
        <f t="shared" si="1983"/>
        <v>0</v>
      </c>
      <c r="AN493" s="364">
        <f t="shared" si="1983"/>
        <v>0</v>
      </c>
      <c r="AO493" s="364">
        <f t="shared" si="1983"/>
        <v>0</v>
      </c>
      <c r="AP493" s="364">
        <f t="shared" si="1983"/>
        <v>4535</v>
      </c>
      <c r="AQ493" s="364">
        <f t="shared" si="1983"/>
        <v>0</v>
      </c>
      <c r="AR493" s="364">
        <f t="shared" si="1983"/>
        <v>0</v>
      </c>
      <c r="AS493" s="364">
        <f t="shared" si="1983"/>
        <v>0</v>
      </c>
      <c r="AT493" s="364">
        <f t="shared" si="1983"/>
        <v>0</v>
      </c>
      <c r="AU493" s="364">
        <f t="shared" si="1983"/>
        <v>0</v>
      </c>
      <c r="AV493" s="364">
        <f t="shared" si="1983"/>
        <v>0</v>
      </c>
      <c r="AW493" s="364">
        <f t="shared" si="1983"/>
        <v>0</v>
      </c>
      <c r="AX493" s="364">
        <f t="shared" si="1983"/>
        <v>0</v>
      </c>
      <c r="AY493" s="364">
        <f t="shared" si="1983"/>
        <v>0</v>
      </c>
      <c r="AZ493" s="364">
        <f t="shared" si="1983"/>
        <v>0</v>
      </c>
      <c r="BA493" s="364">
        <f t="shared" si="1983"/>
        <v>0</v>
      </c>
      <c r="BB493" s="364">
        <f t="shared" si="1983"/>
        <v>0</v>
      </c>
      <c r="BC493" s="364">
        <f t="shared" si="1983"/>
        <v>0</v>
      </c>
      <c r="BD493" s="364">
        <f t="shared" si="1983"/>
        <v>0</v>
      </c>
      <c r="BE493" s="364">
        <f t="shared" si="1983"/>
        <v>0</v>
      </c>
      <c r="BF493" s="364">
        <f t="shared" si="1983"/>
        <v>0</v>
      </c>
      <c r="BG493" s="364">
        <f t="shared" si="1983"/>
        <v>0</v>
      </c>
      <c r="BH493" s="364">
        <f t="shared" si="1983"/>
        <v>0</v>
      </c>
      <c r="BI493" s="364">
        <f t="shared" si="1983"/>
        <v>0</v>
      </c>
      <c r="BJ493" s="364">
        <f t="shared" si="1983"/>
        <v>0</v>
      </c>
      <c r="BK493" s="364">
        <f t="shared" si="1983"/>
        <v>0</v>
      </c>
      <c r="BL493" s="364">
        <f t="shared" si="1983"/>
        <v>0</v>
      </c>
      <c r="BM493" s="364">
        <f t="shared" si="1983"/>
        <v>0</v>
      </c>
      <c r="BN493" s="364">
        <f t="shared" si="1983"/>
        <v>4535</v>
      </c>
      <c r="BO493" s="364">
        <f t="shared" si="1983"/>
        <v>0</v>
      </c>
      <c r="BP493" s="364">
        <f t="shared" si="1983"/>
        <v>4535</v>
      </c>
      <c r="BQ493" s="364">
        <f t="shared" si="1983"/>
        <v>6455</v>
      </c>
      <c r="BR493" s="364">
        <f t="shared" si="1983"/>
        <v>0</v>
      </c>
      <c r="BS493" s="364">
        <f t="shared" si="1983"/>
        <v>6455</v>
      </c>
      <c r="BT493" s="364">
        <f t="shared" si="1983"/>
        <v>0</v>
      </c>
      <c r="BU493" s="364">
        <f t="shared" si="1983"/>
        <v>4535</v>
      </c>
      <c r="BV493" s="364">
        <f t="shared" si="1983"/>
        <v>6455</v>
      </c>
      <c r="BW493" s="364">
        <f t="shared" si="1983"/>
        <v>4535</v>
      </c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>
      <c r="A494" s="358"/>
      <c r="B494" s="359"/>
      <c r="C494" s="56" t="s">
        <v>265</v>
      </c>
      <c r="D494" s="362" t="s">
        <v>850</v>
      </c>
      <c r="E494" s="364">
        <f t="shared" ref="E494:BW494" si="1984">E75+E76+E233+E266+E267</f>
        <v>290000</v>
      </c>
      <c r="F494" s="364">
        <f t="shared" si="1984"/>
        <v>0</v>
      </c>
      <c r="G494" s="364">
        <f t="shared" si="1984"/>
        <v>290000</v>
      </c>
      <c r="H494" s="364">
        <f t="shared" si="1984"/>
        <v>110000</v>
      </c>
      <c r="I494" s="365">
        <f t="shared" si="1984"/>
        <v>0.43859999999999999</v>
      </c>
      <c r="J494" s="365">
        <f t="shared" si="1984"/>
        <v>0.17865782758620691</v>
      </c>
      <c r="K494" s="364">
        <f t="shared" si="1984"/>
        <v>290000</v>
      </c>
      <c r="L494" s="364">
        <f t="shared" si="1984"/>
        <v>235109.74</v>
      </c>
      <c r="M494" s="364">
        <f t="shared" si="1984"/>
        <v>0</v>
      </c>
      <c r="N494" s="364">
        <f t="shared" si="1984"/>
        <v>110000</v>
      </c>
      <c r="O494" s="364">
        <f t="shared" si="1984"/>
        <v>51810.770000000004</v>
      </c>
      <c r="P494" s="364">
        <f t="shared" si="1984"/>
        <v>235109.74</v>
      </c>
      <c r="Q494" s="364">
        <f t="shared" si="1984"/>
        <v>0</v>
      </c>
      <c r="R494" s="366">
        <f t="shared" si="1984"/>
        <v>51810.770000000004</v>
      </c>
      <c r="S494" s="366">
        <f t="shared" si="1984"/>
        <v>235109.74</v>
      </c>
      <c r="T494" s="366">
        <f t="shared" si="1984"/>
        <v>0</v>
      </c>
      <c r="U494" s="364">
        <f t="shared" si="1984"/>
        <v>238189.22999999998</v>
      </c>
      <c r="V494" s="364">
        <f t="shared" si="1984"/>
        <v>0</v>
      </c>
      <c r="W494" s="364">
        <f t="shared" si="1984"/>
        <v>110000</v>
      </c>
      <c r="X494" s="365">
        <f t="shared" si="1984"/>
        <v>0.40733658820384611</v>
      </c>
      <c r="Y494" s="365">
        <f t="shared" si="1984"/>
        <v>2</v>
      </c>
      <c r="Z494" s="365">
        <f t="shared" si="1984"/>
        <v>0</v>
      </c>
      <c r="AA494" s="364">
        <f t="shared" si="1984"/>
        <v>0</v>
      </c>
      <c r="AB494" s="364">
        <f t="shared" si="1984"/>
        <v>31804.18</v>
      </c>
      <c r="AC494" s="364">
        <f t="shared" si="1984"/>
        <v>0</v>
      </c>
      <c r="AD494" s="364">
        <f t="shared" si="1984"/>
        <v>0</v>
      </c>
      <c r="AE494" s="364">
        <f t="shared" si="1984"/>
        <v>31683.949999999997</v>
      </c>
      <c r="AF494" s="364">
        <f t="shared" si="1984"/>
        <v>0</v>
      </c>
      <c r="AG494" s="364">
        <f t="shared" si="1984"/>
        <v>0</v>
      </c>
      <c r="AH494" s="364">
        <f t="shared" si="1984"/>
        <v>64242.91</v>
      </c>
      <c r="AI494" s="364">
        <f t="shared" si="1984"/>
        <v>0</v>
      </c>
      <c r="AJ494" s="364">
        <f t="shared" si="1984"/>
        <v>0</v>
      </c>
      <c r="AK494" s="364">
        <f t="shared" si="1984"/>
        <v>68622.81</v>
      </c>
      <c r="AL494" s="364">
        <f t="shared" si="1984"/>
        <v>0</v>
      </c>
      <c r="AM494" s="364">
        <f t="shared" si="1984"/>
        <v>0</v>
      </c>
      <c r="AN494" s="364">
        <f t="shared" si="1984"/>
        <v>0</v>
      </c>
      <c r="AO494" s="364">
        <f t="shared" si="1984"/>
        <v>0</v>
      </c>
      <c r="AP494" s="364">
        <f t="shared" si="1984"/>
        <v>51810.770000000004</v>
      </c>
      <c r="AQ494" s="364">
        <f t="shared" si="1984"/>
        <v>38755.89</v>
      </c>
      <c r="AR494" s="364">
        <f t="shared" si="1984"/>
        <v>0</v>
      </c>
      <c r="AS494" s="364">
        <f t="shared" si="1984"/>
        <v>0</v>
      </c>
      <c r="AT494" s="364">
        <f t="shared" si="1984"/>
        <v>0</v>
      </c>
      <c r="AU494" s="364">
        <f t="shared" si="1984"/>
        <v>0</v>
      </c>
      <c r="AV494" s="364">
        <f t="shared" si="1984"/>
        <v>0</v>
      </c>
      <c r="AW494" s="364">
        <f t="shared" si="1984"/>
        <v>0</v>
      </c>
      <c r="AX494" s="364">
        <f t="shared" si="1984"/>
        <v>0</v>
      </c>
      <c r="AY494" s="364">
        <f t="shared" si="1984"/>
        <v>0</v>
      </c>
      <c r="AZ494" s="364">
        <f t="shared" si="1984"/>
        <v>0</v>
      </c>
      <c r="BA494" s="364">
        <f t="shared" si="1984"/>
        <v>0</v>
      </c>
      <c r="BB494" s="364">
        <f t="shared" si="1984"/>
        <v>0</v>
      </c>
      <c r="BC494" s="364">
        <f t="shared" si="1984"/>
        <v>0</v>
      </c>
      <c r="BD494" s="364">
        <f t="shared" si="1984"/>
        <v>0</v>
      </c>
      <c r="BE494" s="364">
        <f t="shared" si="1984"/>
        <v>0</v>
      </c>
      <c r="BF494" s="364">
        <f t="shared" si="1984"/>
        <v>0</v>
      </c>
      <c r="BG494" s="364">
        <f t="shared" si="1984"/>
        <v>0</v>
      </c>
      <c r="BH494" s="364">
        <f t="shared" si="1984"/>
        <v>0</v>
      </c>
      <c r="BI494" s="364">
        <f t="shared" si="1984"/>
        <v>0</v>
      </c>
      <c r="BJ494" s="364">
        <f t="shared" si="1984"/>
        <v>0</v>
      </c>
      <c r="BK494" s="364">
        <f t="shared" si="1984"/>
        <v>0</v>
      </c>
      <c r="BL494" s="364">
        <f t="shared" si="1984"/>
        <v>0</v>
      </c>
      <c r="BM494" s="364">
        <f t="shared" si="1984"/>
        <v>0</v>
      </c>
      <c r="BN494" s="364">
        <f t="shared" si="1984"/>
        <v>51810.770000000004</v>
      </c>
      <c r="BO494" s="364">
        <f t="shared" si="1984"/>
        <v>0</v>
      </c>
      <c r="BP494" s="364">
        <f t="shared" si="1984"/>
        <v>51810.770000000004</v>
      </c>
      <c r="BQ494" s="364">
        <f t="shared" si="1984"/>
        <v>238189.22999999998</v>
      </c>
      <c r="BR494" s="364">
        <f t="shared" si="1984"/>
        <v>110000</v>
      </c>
      <c r="BS494" s="364">
        <f t="shared" si="1984"/>
        <v>348189.23</v>
      </c>
      <c r="BT494" s="364">
        <f t="shared" si="1984"/>
        <v>0</v>
      </c>
      <c r="BU494" s="364">
        <f t="shared" si="1984"/>
        <v>51810.770000000004</v>
      </c>
      <c r="BV494" s="364">
        <f t="shared" si="1984"/>
        <v>348189.23</v>
      </c>
      <c r="BW494" s="364">
        <f t="shared" si="1984"/>
        <v>51810.770000000004</v>
      </c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 customHeight="1">
      <c r="A495" s="358"/>
      <c r="B495" s="359"/>
      <c r="C495" s="56" t="s">
        <v>270</v>
      </c>
      <c r="D495" s="373" t="s">
        <v>851</v>
      </c>
      <c r="E495" s="364">
        <f t="shared" ref="E495:BW495" si="1985">E78</f>
        <v>7000</v>
      </c>
      <c r="F495" s="364">
        <f t="shared" si="1985"/>
        <v>0</v>
      </c>
      <c r="G495" s="364">
        <f t="shared" si="1985"/>
        <v>7000</v>
      </c>
      <c r="H495" s="364">
        <f t="shared" si="1985"/>
        <v>0</v>
      </c>
      <c r="I495" s="365">
        <f t="shared" si="1985"/>
        <v>0</v>
      </c>
      <c r="J495" s="365">
        <f t="shared" si="1985"/>
        <v>0</v>
      </c>
      <c r="K495" s="364">
        <f t="shared" si="1985"/>
        <v>0</v>
      </c>
      <c r="L495" s="364">
        <f t="shared" si="1985"/>
        <v>4253.1899999999996</v>
      </c>
      <c r="M495" s="364">
        <f t="shared" si="1985"/>
        <v>0</v>
      </c>
      <c r="N495" s="364">
        <f t="shared" si="1985"/>
        <v>0</v>
      </c>
      <c r="O495" s="364">
        <f t="shared" si="1985"/>
        <v>0</v>
      </c>
      <c r="P495" s="364">
        <f t="shared" si="1985"/>
        <v>547.69000000000005</v>
      </c>
      <c r="Q495" s="364">
        <f t="shared" si="1985"/>
        <v>0</v>
      </c>
      <c r="R495" s="366">
        <f t="shared" si="1985"/>
        <v>0</v>
      </c>
      <c r="S495" s="366">
        <f t="shared" si="1985"/>
        <v>547.69000000000005</v>
      </c>
      <c r="T495" s="366">
        <f t="shared" si="1985"/>
        <v>0</v>
      </c>
      <c r="U495" s="364">
        <f t="shared" si="1985"/>
        <v>0</v>
      </c>
      <c r="V495" s="364">
        <f t="shared" si="1985"/>
        <v>3705.4999999999995</v>
      </c>
      <c r="W495" s="364">
        <f t="shared" si="1985"/>
        <v>0</v>
      </c>
      <c r="X495" s="365">
        <f t="shared" si="1985"/>
        <v>0</v>
      </c>
      <c r="Y495" s="365">
        <f t="shared" si="1985"/>
        <v>0.12877158086048357</v>
      </c>
      <c r="Z495" s="365">
        <f t="shared" si="1985"/>
        <v>0</v>
      </c>
      <c r="AA495" s="364">
        <f t="shared" si="1985"/>
        <v>0</v>
      </c>
      <c r="AB495" s="364">
        <f t="shared" si="1985"/>
        <v>0</v>
      </c>
      <c r="AC495" s="364">
        <f t="shared" si="1985"/>
        <v>0</v>
      </c>
      <c r="AD495" s="364">
        <f t="shared" si="1985"/>
        <v>0</v>
      </c>
      <c r="AE495" s="364">
        <f t="shared" si="1985"/>
        <v>214.82</v>
      </c>
      <c r="AF495" s="364">
        <f t="shared" si="1985"/>
        <v>0</v>
      </c>
      <c r="AG495" s="364">
        <f t="shared" si="1985"/>
        <v>0</v>
      </c>
      <c r="AH495" s="364">
        <f t="shared" si="1985"/>
        <v>0</v>
      </c>
      <c r="AI495" s="364">
        <f t="shared" si="1985"/>
        <v>0</v>
      </c>
      <c r="AJ495" s="364">
        <f t="shared" si="1985"/>
        <v>0</v>
      </c>
      <c r="AK495" s="364">
        <f t="shared" si="1985"/>
        <v>222.75000000000003</v>
      </c>
      <c r="AL495" s="364">
        <f t="shared" si="1985"/>
        <v>0</v>
      </c>
      <c r="AM495" s="364">
        <f t="shared" si="1985"/>
        <v>0</v>
      </c>
      <c r="AN495" s="364">
        <f t="shared" si="1985"/>
        <v>110.12</v>
      </c>
      <c r="AO495" s="364">
        <f t="shared" si="1985"/>
        <v>0</v>
      </c>
      <c r="AP495" s="364">
        <f t="shared" si="1985"/>
        <v>0</v>
      </c>
      <c r="AQ495" s="364">
        <f t="shared" si="1985"/>
        <v>0</v>
      </c>
      <c r="AR495" s="364">
        <f t="shared" si="1985"/>
        <v>0</v>
      </c>
      <c r="AS495" s="364">
        <f t="shared" si="1985"/>
        <v>0</v>
      </c>
      <c r="AT495" s="364">
        <f t="shared" si="1985"/>
        <v>0</v>
      </c>
      <c r="AU495" s="364">
        <f t="shared" si="1985"/>
        <v>0</v>
      </c>
      <c r="AV495" s="364">
        <f t="shared" si="1985"/>
        <v>0</v>
      </c>
      <c r="AW495" s="364">
        <f t="shared" si="1985"/>
        <v>0</v>
      </c>
      <c r="AX495" s="364">
        <f t="shared" si="1985"/>
        <v>0</v>
      </c>
      <c r="AY495" s="364">
        <f t="shared" si="1985"/>
        <v>0</v>
      </c>
      <c r="AZ495" s="364">
        <f t="shared" si="1985"/>
        <v>0</v>
      </c>
      <c r="BA495" s="364">
        <f t="shared" si="1985"/>
        <v>0</v>
      </c>
      <c r="BB495" s="364">
        <f t="shared" si="1985"/>
        <v>0</v>
      </c>
      <c r="BC495" s="364">
        <f t="shared" si="1985"/>
        <v>0</v>
      </c>
      <c r="BD495" s="364">
        <f t="shared" si="1985"/>
        <v>0</v>
      </c>
      <c r="BE495" s="364">
        <f t="shared" si="1985"/>
        <v>0</v>
      </c>
      <c r="BF495" s="364">
        <f t="shared" si="1985"/>
        <v>0</v>
      </c>
      <c r="BG495" s="364">
        <f t="shared" si="1985"/>
        <v>0</v>
      </c>
      <c r="BH495" s="364">
        <f t="shared" si="1985"/>
        <v>0</v>
      </c>
      <c r="BI495" s="364">
        <f t="shared" si="1985"/>
        <v>0</v>
      </c>
      <c r="BJ495" s="364">
        <f t="shared" si="1985"/>
        <v>0</v>
      </c>
      <c r="BK495" s="364">
        <f t="shared" si="1985"/>
        <v>0</v>
      </c>
      <c r="BL495" s="364">
        <f t="shared" si="1985"/>
        <v>0</v>
      </c>
      <c r="BM495" s="364">
        <f t="shared" si="1985"/>
        <v>0</v>
      </c>
      <c r="BN495" s="364">
        <f t="shared" si="1985"/>
        <v>0</v>
      </c>
      <c r="BO495" s="364">
        <f t="shared" si="1985"/>
        <v>0</v>
      </c>
      <c r="BP495" s="364">
        <f t="shared" si="1985"/>
        <v>0</v>
      </c>
      <c r="BQ495" s="364">
        <f t="shared" si="1985"/>
        <v>0</v>
      </c>
      <c r="BR495" s="364">
        <f t="shared" si="1985"/>
        <v>0</v>
      </c>
      <c r="BS495" s="364">
        <f t="shared" si="1985"/>
        <v>0</v>
      </c>
      <c r="BT495" s="364">
        <f t="shared" si="1985"/>
        <v>3705.4999999999995</v>
      </c>
      <c r="BU495" s="364">
        <f t="shared" si="1985"/>
        <v>0</v>
      </c>
      <c r="BV495" s="364">
        <f t="shared" si="1985"/>
        <v>0</v>
      </c>
      <c r="BW495" s="364">
        <f t="shared" si="1985"/>
        <v>3705.4999999999995</v>
      </c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>
      <c r="A496" s="358"/>
      <c r="B496" s="359"/>
      <c r="C496" s="371" t="s">
        <v>274</v>
      </c>
      <c r="D496" s="357" t="s">
        <v>852</v>
      </c>
      <c r="E496" s="364">
        <f t="shared" ref="E496:BW496" si="1986">E79</f>
        <v>8000</v>
      </c>
      <c r="F496" s="364">
        <f t="shared" si="1986"/>
        <v>0</v>
      </c>
      <c r="G496" s="364">
        <f t="shared" si="1986"/>
        <v>8000</v>
      </c>
      <c r="H496" s="364">
        <f t="shared" si="1986"/>
        <v>0</v>
      </c>
      <c r="I496" s="365">
        <f t="shared" si="1986"/>
        <v>0.41666250000000005</v>
      </c>
      <c r="J496" s="365">
        <f t="shared" si="1986"/>
        <v>4.3355000000000005E-2</v>
      </c>
      <c r="K496" s="364">
        <f t="shared" si="1986"/>
        <v>3333.3</v>
      </c>
      <c r="L496" s="364">
        <f t="shared" si="1986"/>
        <v>185.91</v>
      </c>
      <c r="M496" s="364">
        <f t="shared" si="1986"/>
        <v>0.63</v>
      </c>
      <c r="N496" s="364">
        <f t="shared" si="1986"/>
        <v>0</v>
      </c>
      <c r="O496" s="364">
        <f t="shared" si="1986"/>
        <v>346.84000000000003</v>
      </c>
      <c r="P496" s="364">
        <f t="shared" si="1986"/>
        <v>185.28000000000003</v>
      </c>
      <c r="Q496" s="364">
        <f t="shared" si="1986"/>
        <v>0</v>
      </c>
      <c r="R496" s="366">
        <f t="shared" si="1986"/>
        <v>346.84000000000003</v>
      </c>
      <c r="S496" s="366">
        <f t="shared" si="1986"/>
        <v>185.28000000000003</v>
      </c>
      <c r="T496" s="366">
        <f t="shared" si="1986"/>
        <v>0</v>
      </c>
      <c r="U496" s="364">
        <f t="shared" si="1986"/>
        <v>2986.46</v>
      </c>
      <c r="V496" s="364">
        <f t="shared" si="1986"/>
        <v>-3.2973623831367149E-14</v>
      </c>
      <c r="W496" s="364">
        <f t="shared" si="1986"/>
        <v>0</v>
      </c>
      <c r="X496" s="365">
        <f t="shared" si="1986"/>
        <v>0.1040530405304053</v>
      </c>
      <c r="Y496" s="365">
        <f t="shared" si="1986"/>
        <v>0.99661126351460405</v>
      </c>
      <c r="Z496" s="365">
        <f t="shared" si="1986"/>
        <v>0</v>
      </c>
      <c r="AA496" s="364">
        <f t="shared" si="1986"/>
        <v>0</v>
      </c>
      <c r="AB496" s="364">
        <f t="shared" si="1986"/>
        <v>0</v>
      </c>
      <c r="AC496" s="364">
        <f t="shared" si="1986"/>
        <v>0</v>
      </c>
      <c r="AD496" s="364">
        <f t="shared" si="1986"/>
        <v>0</v>
      </c>
      <c r="AE496" s="364">
        <f t="shared" si="1986"/>
        <v>92.93</v>
      </c>
      <c r="AF496" s="364">
        <f t="shared" si="1986"/>
        <v>0</v>
      </c>
      <c r="AG496" s="364">
        <f t="shared" si="1986"/>
        <v>0</v>
      </c>
      <c r="AH496" s="364">
        <f t="shared" si="1986"/>
        <v>70.930000000000007</v>
      </c>
      <c r="AI496" s="364">
        <f t="shared" si="1986"/>
        <v>0</v>
      </c>
      <c r="AJ496" s="364">
        <f t="shared" si="1986"/>
        <v>2.23</v>
      </c>
      <c r="AK496" s="364">
        <f t="shared" si="1986"/>
        <v>21.42</v>
      </c>
      <c r="AL496" s="364">
        <f t="shared" si="1986"/>
        <v>0</v>
      </c>
      <c r="AM496" s="364">
        <f t="shared" si="1986"/>
        <v>66.14</v>
      </c>
      <c r="AN496" s="364">
        <f t="shared" si="1986"/>
        <v>0</v>
      </c>
      <c r="AO496" s="364">
        <f t="shared" si="1986"/>
        <v>0</v>
      </c>
      <c r="AP496" s="364">
        <f t="shared" si="1986"/>
        <v>278.47000000000003</v>
      </c>
      <c r="AQ496" s="364">
        <f t="shared" si="1986"/>
        <v>0</v>
      </c>
      <c r="AR496" s="364">
        <f t="shared" si="1986"/>
        <v>0</v>
      </c>
      <c r="AS496" s="364">
        <f t="shared" si="1986"/>
        <v>0</v>
      </c>
      <c r="AT496" s="364">
        <f t="shared" si="1986"/>
        <v>0</v>
      </c>
      <c r="AU496" s="364">
        <f t="shared" si="1986"/>
        <v>0</v>
      </c>
      <c r="AV496" s="364">
        <f t="shared" si="1986"/>
        <v>0</v>
      </c>
      <c r="AW496" s="364">
        <f t="shared" si="1986"/>
        <v>0</v>
      </c>
      <c r="AX496" s="364">
        <f t="shared" si="1986"/>
        <v>0</v>
      </c>
      <c r="AY496" s="364">
        <f t="shared" si="1986"/>
        <v>0</v>
      </c>
      <c r="AZ496" s="364">
        <f t="shared" si="1986"/>
        <v>0</v>
      </c>
      <c r="BA496" s="364">
        <f t="shared" si="1986"/>
        <v>0</v>
      </c>
      <c r="BB496" s="364">
        <f t="shared" si="1986"/>
        <v>0</v>
      </c>
      <c r="BC496" s="364">
        <f t="shared" si="1986"/>
        <v>0</v>
      </c>
      <c r="BD496" s="364">
        <f t="shared" si="1986"/>
        <v>0</v>
      </c>
      <c r="BE496" s="364">
        <f t="shared" si="1986"/>
        <v>0</v>
      </c>
      <c r="BF496" s="364">
        <f t="shared" si="1986"/>
        <v>0</v>
      </c>
      <c r="BG496" s="364">
        <f t="shared" si="1986"/>
        <v>0</v>
      </c>
      <c r="BH496" s="364">
        <f t="shared" si="1986"/>
        <v>0</v>
      </c>
      <c r="BI496" s="364">
        <f t="shared" si="1986"/>
        <v>0</v>
      </c>
      <c r="BJ496" s="364">
        <f t="shared" si="1986"/>
        <v>0</v>
      </c>
      <c r="BK496" s="364">
        <f t="shared" si="1986"/>
        <v>0</v>
      </c>
      <c r="BL496" s="364">
        <f t="shared" si="1986"/>
        <v>0</v>
      </c>
      <c r="BM496" s="364">
        <f t="shared" si="1986"/>
        <v>0</v>
      </c>
      <c r="BN496" s="364">
        <f t="shared" si="1986"/>
        <v>346.84000000000003</v>
      </c>
      <c r="BO496" s="364">
        <f t="shared" si="1986"/>
        <v>0</v>
      </c>
      <c r="BP496" s="364">
        <f t="shared" si="1986"/>
        <v>346.84000000000003</v>
      </c>
      <c r="BQ496" s="364">
        <f t="shared" si="1986"/>
        <v>2986.46</v>
      </c>
      <c r="BR496" s="364">
        <f t="shared" si="1986"/>
        <v>0</v>
      </c>
      <c r="BS496" s="364">
        <f t="shared" si="1986"/>
        <v>2986.46</v>
      </c>
      <c r="BT496" s="364">
        <f t="shared" si="1986"/>
        <v>0</v>
      </c>
      <c r="BU496" s="364">
        <f t="shared" si="1986"/>
        <v>346.84000000000003</v>
      </c>
      <c r="BV496" s="364">
        <f t="shared" si="1986"/>
        <v>2986.46</v>
      </c>
      <c r="BW496" s="364">
        <f t="shared" si="1986"/>
        <v>346.84000000000003</v>
      </c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>
      <c r="A497" s="358"/>
      <c r="B497" s="359"/>
      <c r="C497" s="56" t="s">
        <v>338</v>
      </c>
      <c r="D497" s="357" t="s">
        <v>853</v>
      </c>
      <c r="E497" s="364">
        <f t="shared" ref="E497:BW497" si="1987">E111+E209+E221</f>
        <v>44600</v>
      </c>
      <c r="F497" s="364">
        <f t="shared" si="1987"/>
        <v>0</v>
      </c>
      <c r="G497" s="364">
        <f t="shared" si="1987"/>
        <v>44600</v>
      </c>
      <c r="H497" s="364">
        <f t="shared" si="1987"/>
        <v>0</v>
      </c>
      <c r="I497" s="365">
        <f t="shared" si="1987"/>
        <v>0</v>
      </c>
      <c r="J497" s="365">
        <f t="shared" si="1987"/>
        <v>0</v>
      </c>
      <c r="K497" s="364">
        <f t="shared" si="1987"/>
        <v>0</v>
      </c>
      <c r="L497" s="364">
        <f t="shared" si="1987"/>
        <v>0</v>
      </c>
      <c r="M497" s="364">
        <f t="shared" si="1987"/>
        <v>0</v>
      </c>
      <c r="N497" s="364">
        <f t="shared" si="1987"/>
        <v>0</v>
      </c>
      <c r="O497" s="364">
        <f t="shared" si="1987"/>
        <v>0</v>
      </c>
      <c r="P497" s="364">
        <f t="shared" si="1987"/>
        <v>0</v>
      </c>
      <c r="Q497" s="364">
        <f t="shared" si="1987"/>
        <v>0</v>
      </c>
      <c r="R497" s="366">
        <f t="shared" si="1987"/>
        <v>0</v>
      </c>
      <c r="S497" s="366">
        <f t="shared" si="1987"/>
        <v>0</v>
      </c>
      <c r="T497" s="366">
        <f t="shared" si="1987"/>
        <v>0</v>
      </c>
      <c r="U497" s="364">
        <f t="shared" si="1987"/>
        <v>0</v>
      </c>
      <c r="V497" s="364">
        <f t="shared" si="1987"/>
        <v>0</v>
      </c>
      <c r="W497" s="364">
        <f t="shared" si="1987"/>
        <v>0</v>
      </c>
      <c r="X497" s="365">
        <f t="shared" si="1987"/>
        <v>0</v>
      </c>
      <c r="Y497" s="365">
        <f t="shared" si="1987"/>
        <v>0</v>
      </c>
      <c r="Z497" s="365">
        <f t="shared" si="1987"/>
        <v>0</v>
      </c>
      <c r="AA497" s="364">
        <f t="shared" si="1987"/>
        <v>0</v>
      </c>
      <c r="AB497" s="364">
        <f t="shared" si="1987"/>
        <v>0</v>
      </c>
      <c r="AC497" s="364">
        <f t="shared" si="1987"/>
        <v>0</v>
      </c>
      <c r="AD497" s="364">
        <f t="shared" si="1987"/>
        <v>0</v>
      </c>
      <c r="AE497" s="364">
        <f t="shared" si="1987"/>
        <v>0</v>
      </c>
      <c r="AF497" s="364">
        <f t="shared" si="1987"/>
        <v>0</v>
      </c>
      <c r="AG497" s="364">
        <f t="shared" si="1987"/>
        <v>0</v>
      </c>
      <c r="AH497" s="364">
        <f t="shared" si="1987"/>
        <v>0</v>
      </c>
      <c r="AI497" s="364">
        <f t="shared" si="1987"/>
        <v>0</v>
      </c>
      <c r="AJ497" s="364">
        <f t="shared" si="1987"/>
        <v>0</v>
      </c>
      <c r="AK497" s="364">
        <f t="shared" si="1987"/>
        <v>0</v>
      </c>
      <c r="AL497" s="364">
        <f t="shared" si="1987"/>
        <v>0</v>
      </c>
      <c r="AM497" s="364">
        <f t="shared" si="1987"/>
        <v>0</v>
      </c>
      <c r="AN497" s="364">
        <f t="shared" si="1987"/>
        <v>0</v>
      </c>
      <c r="AO497" s="364">
        <f t="shared" si="1987"/>
        <v>0</v>
      </c>
      <c r="AP497" s="364">
        <f t="shared" si="1987"/>
        <v>0</v>
      </c>
      <c r="AQ497" s="364">
        <f t="shared" si="1987"/>
        <v>0</v>
      </c>
      <c r="AR497" s="364">
        <f t="shared" si="1987"/>
        <v>0</v>
      </c>
      <c r="AS497" s="364">
        <f t="shared" si="1987"/>
        <v>0</v>
      </c>
      <c r="AT497" s="364">
        <f t="shared" si="1987"/>
        <v>0</v>
      </c>
      <c r="AU497" s="364">
        <f t="shared" si="1987"/>
        <v>0</v>
      </c>
      <c r="AV497" s="364">
        <f t="shared" si="1987"/>
        <v>0</v>
      </c>
      <c r="AW497" s="364">
        <f t="shared" si="1987"/>
        <v>0</v>
      </c>
      <c r="AX497" s="364">
        <f t="shared" si="1987"/>
        <v>0</v>
      </c>
      <c r="AY497" s="364">
        <f t="shared" si="1987"/>
        <v>0</v>
      </c>
      <c r="AZ497" s="364">
        <f t="shared" si="1987"/>
        <v>0</v>
      </c>
      <c r="BA497" s="364">
        <f t="shared" si="1987"/>
        <v>0</v>
      </c>
      <c r="BB497" s="364">
        <f t="shared" si="1987"/>
        <v>0</v>
      </c>
      <c r="BC497" s="364">
        <f t="shared" si="1987"/>
        <v>0</v>
      </c>
      <c r="BD497" s="364">
        <f t="shared" si="1987"/>
        <v>0</v>
      </c>
      <c r="BE497" s="364">
        <f t="shared" si="1987"/>
        <v>0</v>
      </c>
      <c r="BF497" s="364">
        <f t="shared" si="1987"/>
        <v>0</v>
      </c>
      <c r="BG497" s="364">
        <f t="shared" si="1987"/>
        <v>0</v>
      </c>
      <c r="BH497" s="364">
        <f t="shared" si="1987"/>
        <v>0</v>
      </c>
      <c r="BI497" s="364">
        <f t="shared" si="1987"/>
        <v>0</v>
      </c>
      <c r="BJ497" s="364">
        <f t="shared" si="1987"/>
        <v>0</v>
      </c>
      <c r="BK497" s="364">
        <f t="shared" si="1987"/>
        <v>0</v>
      </c>
      <c r="BL497" s="364">
        <f t="shared" si="1987"/>
        <v>0</v>
      </c>
      <c r="BM497" s="364">
        <f t="shared" si="1987"/>
        <v>0</v>
      </c>
      <c r="BN497" s="364">
        <f t="shared" si="1987"/>
        <v>0</v>
      </c>
      <c r="BO497" s="364">
        <f t="shared" si="1987"/>
        <v>0</v>
      </c>
      <c r="BP497" s="364">
        <f t="shared" si="1987"/>
        <v>0</v>
      </c>
      <c r="BQ497" s="364">
        <f t="shared" si="1987"/>
        <v>0</v>
      </c>
      <c r="BR497" s="364">
        <f t="shared" si="1987"/>
        <v>0</v>
      </c>
      <c r="BS497" s="364">
        <f t="shared" si="1987"/>
        <v>0</v>
      </c>
      <c r="BT497" s="364">
        <f t="shared" si="1987"/>
        <v>0</v>
      </c>
      <c r="BU497" s="364">
        <f t="shared" si="1987"/>
        <v>0</v>
      </c>
      <c r="BV497" s="364">
        <f t="shared" si="1987"/>
        <v>0</v>
      </c>
      <c r="BW497" s="364">
        <f t="shared" si="1987"/>
        <v>0</v>
      </c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>
      <c r="A498" s="358"/>
      <c r="B498" s="359"/>
      <c r="C498" s="56" t="s">
        <v>691</v>
      </c>
      <c r="D498" s="374" t="s">
        <v>692</v>
      </c>
      <c r="E498" s="364">
        <f t="shared" ref="E498:BW498" si="1988">E363</f>
        <v>10000</v>
      </c>
      <c r="F498" s="364">
        <f t="shared" si="1988"/>
        <v>0</v>
      </c>
      <c r="G498" s="364">
        <f t="shared" si="1988"/>
        <v>10000</v>
      </c>
      <c r="H498" s="364">
        <f t="shared" si="1988"/>
        <v>0</v>
      </c>
      <c r="I498" s="365">
        <f t="shared" si="1988"/>
        <v>0</v>
      </c>
      <c r="J498" s="365">
        <f t="shared" si="1988"/>
        <v>0</v>
      </c>
      <c r="K498" s="366">
        <f t="shared" si="1988"/>
        <v>0</v>
      </c>
      <c r="L498" s="366">
        <f t="shared" si="1988"/>
        <v>0</v>
      </c>
      <c r="M498" s="366">
        <f t="shared" si="1988"/>
        <v>0</v>
      </c>
      <c r="N498" s="366">
        <f t="shared" si="1988"/>
        <v>0</v>
      </c>
      <c r="O498" s="364">
        <f t="shared" si="1988"/>
        <v>0</v>
      </c>
      <c r="P498" s="364">
        <f t="shared" si="1988"/>
        <v>0</v>
      </c>
      <c r="Q498" s="364">
        <f t="shared" si="1988"/>
        <v>0</v>
      </c>
      <c r="R498" s="366">
        <f t="shared" si="1988"/>
        <v>0</v>
      </c>
      <c r="S498" s="366">
        <f t="shared" si="1988"/>
        <v>0</v>
      </c>
      <c r="T498" s="366">
        <f t="shared" si="1988"/>
        <v>0</v>
      </c>
      <c r="U498" s="364">
        <f t="shared" si="1988"/>
        <v>0</v>
      </c>
      <c r="V498" s="364">
        <f t="shared" si="1988"/>
        <v>0</v>
      </c>
      <c r="W498" s="364">
        <f t="shared" si="1988"/>
        <v>0</v>
      </c>
      <c r="X498" s="365">
        <f t="shared" si="1988"/>
        <v>0</v>
      </c>
      <c r="Y498" s="365">
        <f t="shared" si="1988"/>
        <v>0</v>
      </c>
      <c r="Z498" s="365">
        <f t="shared" si="1988"/>
        <v>0</v>
      </c>
      <c r="AA498" s="366">
        <f t="shared" si="1988"/>
        <v>0</v>
      </c>
      <c r="AB498" s="366">
        <f t="shared" si="1988"/>
        <v>0</v>
      </c>
      <c r="AC498" s="366">
        <f t="shared" si="1988"/>
        <v>0</v>
      </c>
      <c r="AD498" s="366">
        <f t="shared" si="1988"/>
        <v>0</v>
      </c>
      <c r="AE498" s="366">
        <f t="shared" si="1988"/>
        <v>0</v>
      </c>
      <c r="AF498" s="366">
        <f t="shared" si="1988"/>
        <v>0</v>
      </c>
      <c r="AG498" s="366">
        <f t="shared" si="1988"/>
        <v>0</v>
      </c>
      <c r="AH498" s="366">
        <f t="shared" si="1988"/>
        <v>0</v>
      </c>
      <c r="AI498" s="366">
        <f t="shared" si="1988"/>
        <v>0</v>
      </c>
      <c r="AJ498" s="366">
        <f t="shared" si="1988"/>
        <v>0</v>
      </c>
      <c r="AK498" s="366">
        <f t="shared" si="1988"/>
        <v>0</v>
      </c>
      <c r="AL498" s="366">
        <f t="shared" si="1988"/>
        <v>0</v>
      </c>
      <c r="AM498" s="366">
        <f t="shared" si="1988"/>
        <v>0</v>
      </c>
      <c r="AN498" s="366">
        <f t="shared" si="1988"/>
        <v>0</v>
      </c>
      <c r="AO498" s="366">
        <f t="shared" si="1988"/>
        <v>0</v>
      </c>
      <c r="AP498" s="366">
        <f t="shared" si="1988"/>
        <v>0</v>
      </c>
      <c r="AQ498" s="366">
        <f t="shared" si="1988"/>
        <v>0</v>
      </c>
      <c r="AR498" s="366">
        <f t="shared" si="1988"/>
        <v>0</v>
      </c>
      <c r="AS498" s="366">
        <f t="shared" si="1988"/>
        <v>0</v>
      </c>
      <c r="AT498" s="366">
        <f t="shared" si="1988"/>
        <v>0</v>
      </c>
      <c r="AU498" s="366">
        <f t="shared" si="1988"/>
        <v>0</v>
      </c>
      <c r="AV498" s="366">
        <f t="shared" si="1988"/>
        <v>0</v>
      </c>
      <c r="AW498" s="366">
        <f t="shared" si="1988"/>
        <v>0</v>
      </c>
      <c r="AX498" s="366">
        <f t="shared" si="1988"/>
        <v>0</v>
      </c>
      <c r="AY498" s="366">
        <f t="shared" si="1988"/>
        <v>0</v>
      </c>
      <c r="AZ498" s="366">
        <f t="shared" si="1988"/>
        <v>0</v>
      </c>
      <c r="BA498" s="366">
        <f t="shared" si="1988"/>
        <v>0</v>
      </c>
      <c r="BB498" s="366">
        <f t="shared" si="1988"/>
        <v>0</v>
      </c>
      <c r="BC498" s="366">
        <f t="shared" si="1988"/>
        <v>0</v>
      </c>
      <c r="BD498" s="366">
        <f t="shared" si="1988"/>
        <v>0</v>
      </c>
      <c r="BE498" s="366">
        <f t="shared" si="1988"/>
        <v>0</v>
      </c>
      <c r="BF498" s="366">
        <f t="shared" si="1988"/>
        <v>0</v>
      </c>
      <c r="BG498" s="366">
        <f t="shared" si="1988"/>
        <v>0</v>
      </c>
      <c r="BH498" s="366">
        <f t="shared" si="1988"/>
        <v>0</v>
      </c>
      <c r="BI498" s="366">
        <f t="shared" si="1988"/>
        <v>0</v>
      </c>
      <c r="BJ498" s="366">
        <f t="shared" si="1988"/>
        <v>0</v>
      </c>
      <c r="BK498" s="366">
        <f t="shared" si="1988"/>
        <v>0</v>
      </c>
      <c r="BL498" s="366">
        <f t="shared" si="1988"/>
        <v>0</v>
      </c>
      <c r="BM498" s="366">
        <f t="shared" si="1988"/>
        <v>0</v>
      </c>
      <c r="BN498" s="364">
        <f t="shared" si="1988"/>
        <v>0</v>
      </c>
      <c r="BO498" s="364">
        <f t="shared" si="1988"/>
        <v>0</v>
      </c>
      <c r="BP498" s="364">
        <f t="shared" si="1988"/>
        <v>0</v>
      </c>
      <c r="BQ498" s="364">
        <f t="shared" si="1988"/>
        <v>0</v>
      </c>
      <c r="BR498" s="364">
        <f t="shared" si="1988"/>
        <v>0</v>
      </c>
      <c r="BS498" s="364">
        <f t="shared" si="1988"/>
        <v>0</v>
      </c>
      <c r="BT498" s="364">
        <f t="shared" si="1988"/>
        <v>0</v>
      </c>
      <c r="BU498" s="364">
        <f t="shared" si="1988"/>
        <v>0</v>
      </c>
      <c r="BV498" s="364">
        <f t="shared" si="1988"/>
        <v>0</v>
      </c>
      <c r="BW498" s="364">
        <f t="shared" si="1988"/>
        <v>0</v>
      </c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 customHeight="1">
      <c r="A499" s="358"/>
      <c r="B499" s="359"/>
      <c r="C499" s="371" t="s">
        <v>277</v>
      </c>
      <c r="D499" s="357" t="s">
        <v>854</v>
      </c>
      <c r="E499" s="364">
        <f t="shared" ref="E499:BW499" si="1989">E80+E419</f>
        <v>40000</v>
      </c>
      <c r="F499" s="364">
        <f t="shared" si="1989"/>
        <v>0</v>
      </c>
      <c r="G499" s="364">
        <f t="shared" si="1989"/>
        <v>40000</v>
      </c>
      <c r="H499" s="364">
        <f t="shared" si="1989"/>
        <v>0</v>
      </c>
      <c r="I499" s="365">
        <f t="shared" si="1989"/>
        <v>0</v>
      </c>
      <c r="J499" s="365">
        <f t="shared" si="1989"/>
        <v>0</v>
      </c>
      <c r="K499" s="364">
        <f t="shared" si="1989"/>
        <v>0</v>
      </c>
      <c r="L499" s="364">
        <f t="shared" si="1989"/>
        <v>48650</v>
      </c>
      <c r="M499" s="364">
        <f t="shared" si="1989"/>
        <v>0</v>
      </c>
      <c r="N499" s="364">
        <f t="shared" si="1989"/>
        <v>0</v>
      </c>
      <c r="O499" s="364">
        <f t="shared" si="1989"/>
        <v>0</v>
      </c>
      <c r="P499" s="364">
        <f t="shared" si="1989"/>
        <v>28925</v>
      </c>
      <c r="Q499" s="364">
        <f t="shared" si="1989"/>
        <v>0</v>
      </c>
      <c r="R499" s="366">
        <f t="shared" si="1989"/>
        <v>0</v>
      </c>
      <c r="S499" s="366">
        <f t="shared" si="1989"/>
        <v>28925</v>
      </c>
      <c r="T499" s="366">
        <f t="shared" si="1989"/>
        <v>0</v>
      </c>
      <c r="U499" s="364">
        <f t="shared" si="1989"/>
        <v>0</v>
      </c>
      <c r="V499" s="364">
        <f t="shared" si="1989"/>
        <v>19725</v>
      </c>
      <c r="W499" s="364">
        <f t="shared" si="1989"/>
        <v>0</v>
      </c>
      <c r="X499" s="365">
        <f t="shared" si="1989"/>
        <v>0</v>
      </c>
      <c r="Y499" s="365">
        <f t="shared" si="1989"/>
        <v>1</v>
      </c>
      <c r="Z499" s="365">
        <f t="shared" si="1989"/>
        <v>0</v>
      </c>
      <c r="AA499" s="364">
        <f t="shared" si="1989"/>
        <v>0</v>
      </c>
      <c r="AB499" s="364">
        <f t="shared" si="1989"/>
        <v>0</v>
      </c>
      <c r="AC499" s="364">
        <f t="shared" si="1989"/>
        <v>0</v>
      </c>
      <c r="AD499" s="364">
        <f t="shared" si="1989"/>
        <v>0</v>
      </c>
      <c r="AE499" s="364">
        <f t="shared" si="1989"/>
        <v>0</v>
      </c>
      <c r="AF499" s="364">
        <f t="shared" si="1989"/>
        <v>0</v>
      </c>
      <c r="AG499" s="364">
        <f t="shared" si="1989"/>
        <v>0</v>
      </c>
      <c r="AH499" s="364">
        <f t="shared" si="1989"/>
        <v>0</v>
      </c>
      <c r="AI499" s="364">
        <f t="shared" si="1989"/>
        <v>0</v>
      </c>
      <c r="AJ499" s="364">
        <f t="shared" si="1989"/>
        <v>0</v>
      </c>
      <c r="AK499" s="364">
        <f t="shared" si="1989"/>
        <v>0</v>
      </c>
      <c r="AL499" s="364">
        <f t="shared" si="1989"/>
        <v>0</v>
      </c>
      <c r="AM499" s="364">
        <f t="shared" si="1989"/>
        <v>0</v>
      </c>
      <c r="AN499" s="364">
        <f t="shared" si="1989"/>
        <v>0</v>
      </c>
      <c r="AO499" s="364">
        <f t="shared" si="1989"/>
        <v>0</v>
      </c>
      <c r="AP499" s="364">
        <f t="shared" si="1989"/>
        <v>0</v>
      </c>
      <c r="AQ499" s="364">
        <f t="shared" si="1989"/>
        <v>28925</v>
      </c>
      <c r="AR499" s="364">
        <f t="shared" si="1989"/>
        <v>0</v>
      </c>
      <c r="AS499" s="364">
        <f t="shared" si="1989"/>
        <v>0</v>
      </c>
      <c r="AT499" s="364">
        <f t="shared" si="1989"/>
        <v>0</v>
      </c>
      <c r="AU499" s="364">
        <f t="shared" si="1989"/>
        <v>0</v>
      </c>
      <c r="AV499" s="364">
        <f t="shared" si="1989"/>
        <v>0</v>
      </c>
      <c r="AW499" s="364">
        <f t="shared" si="1989"/>
        <v>0</v>
      </c>
      <c r="AX499" s="364">
        <f t="shared" si="1989"/>
        <v>0</v>
      </c>
      <c r="AY499" s="364">
        <f t="shared" si="1989"/>
        <v>0</v>
      </c>
      <c r="AZ499" s="364">
        <f t="shared" si="1989"/>
        <v>0</v>
      </c>
      <c r="BA499" s="364">
        <f t="shared" si="1989"/>
        <v>0</v>
      </c>
      <c r="BB499" s="364">
        <f t="shared" si="1989"/>
        <v>0</v>
      </c>
      <c r="BC499" s="364">
        <f t="shared" si="1989"/>
        <v>0</v>
      </c>
      <c r="BD499" s="364">
        <f t="shared" si="1989"/>
        <v>0</v>
      </c>
      <c r="BE499" s="364">
        <f t="shared" si="1989"/>
        <v>0</v>
      </c>
      <c r="BF499" s="364">
        <f t="shared" si="1989"/>
        <v>0</v>
      </c>
      <c r="BG499" s="364">
        <f t="shared" si="1989"/>
        <v>0</v>
      </c>
      <c r="BH499" s="364">
        <f t="shared" si="1989"/>
        <v>0</v>
      </c>
      <c r="BI499" s="364">
        <f t="shared" si="1989"/>
        <v>0</v>
      </c>
      <c r="BJ499" s="364">
        <f t="shared" si="1989"/>
        <v>0</v>
      </c>
      <c r="BK499" s="364">
        <f t="shared" si="1989"/>
        <v>0</v>
      </c>
      <c r="BL499" s="364">
        <f t="shared" si="1989"/>
        <v>0</v>
      </c>
      <c r="BM499" s="364">
        <f t="shared" si="1989"/>
        <v>0</v>
      </c>
      <c r="BN499" s="364">
        <f t="shared" si="1989"/>
        <v>0</v>
      </c>
      <c r="BO499" s="364">
        <f t="shared" si="1989"/>
        <v>0</v>
      </c>
      <c r="BP499" s="364">
        <f t="shared" si="1989"/>
        <v>0</v>
      </c>
      <c r="BQ499" s="364">
        <f t="shared" si="1989"/>
        <v>0</v>
      </c>
      <c r="BR499" s="364">
        <f t="shared" si="1989"/>
        <v>0</v>
      </c>
      <c r="BS499" s="364">
        <f t="shared" si="1989"/>
        <v>0</v>
      </c>
      <c r="BT499" s="364">
        <f t="shared" si="1989"/>
        <v>19725</v>
      </c>
      <c r="BU499" s="364">
        <f t="shared" si="1989"/>
        <v>0</v>
      </c>
      <c r="BV499" s="364">
        <f t="shared" si="1989"/>
        <v>0</v>
      </c>
      <c r="BW499" s="364">
        <f t="shared" si="1989"/>
        <v>19725</v>
      </c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>
      <c r="A500" s="358"/>
      <c r="B500" s="359"/>
      <c r="C500" s="371" t="s">
        <v>279</v>
      </c>
      <c r="D500" s="360" t="s">
        <v>280</v>
      </c>
      <c r="E500" s="364">
        <f t="shared" ref="E500:BW500" si="1990">E81+E112+E153+E154+E155+E156+E157+E158+E210+E348+E364</f>
        <v>32000</v>
      </c>
      <c r="F500" s="364">
        <f t="shared" si="1990"/>
        <v>0</v>
      </c>
      <c r="G500" s="364">
        <f t="shared" si="1990"/>
        <v>32000</v>
      </c>
      <c r="H500" s="364">
        <f t="shared" si="1990"/>
        <v>0</v>
      </c>
      <c r="I500" s="365">
        <f t="shared" si="1990"/>
        <v>0</v>
      </c>
      <c r="J500" s="365">
        <f t="shared" si="1990"/>
        <v>0</v>
      </c>
      <c r="K500" s="364">
        <f t="shared" si="1990"/>
        <v>0</v>
      </c>
      <c r="L500" s="364">
        <f t="shared" si="1990"/>
        <v>20329</v>
      </c>
      <c r="M500" s="364">
        <f t="shared" si="1990"/>
        <v>1488</v>
      </c>
      <c r="N500" s="364">
        <f t="shared" si="1990"/>
        <v>0</v>
      </c>
      <c r="O500" s="364">
        <f t="shared" si="1990"/>
        <v>0</v>
      </c>
      <c r="P500" s="364">
        <f t="shared" si="1990"/>
        <v>5466</v>
      </c>
      <c r="Q500" s="364">
        <f t="shared" si="1990"/>
        <v>0</v>
      </c>
      <c r="R500" s="366">
        <f t="shared" si="1990"/>
        <v>0</v>
      </c>
      <c r="S500" s="366">
        <f t="shared" si="1990"/>
        <v>5466</v>
      </c>
      <c r="T500" s="366">
        <f t="shared" si="1990"/>
        <v>0</v>
      </c>
      <c r="U500" s="364">
        <f t="shared" si="1990"/>
        <v>0</v>
      </c>
      <c r="V500" s="364">
        <f t="shared" si="1990"/>
        <v>13375</v>
      </c>
      <c r="W500" s="364">
        <f t="shared" si="1990"/>
        <v>0</v>
      </c>
      <c r="X500" s="365">
        <f t="shared" si="1990"/>
        <v>0</v>
      </c>
      <c r="Y500" s="365">
        <f t="shared" si="1990"/>
        <v>3</v>
      </c>
      <c r="Z500" s="365">
        <f t="shared" si="1990"/>
        <v>0</v>
      </c>
      <c r="AA500" s="364">
        <f t="shared" si="1990"/>
        <v>0</v>
      </c>
      <c r="AB500" s="364">
        <f t="shared" si="1990"/>
        <v>1750</v>
      </c>
      <c r="AC500" s="364">
        <f t="shared" si="1990"/>
        <v>0</v>
      </c>
      <c r="AD500" s="364">
        <f t="shared" si="1990"/>
        <v>0</v>
      </c>
      <c r="AE500" s="364">
        <f t="shared" si="1990"/>
        <v>324</v>
      </c>
      <c r="AF500" s="364">
        <f t="shared" si="1990"/>
        <v>0</v>
      </c>
      <c r="AG500" s="364">
        <f t="shared" si="1990"/>
        <v>0</v>
      </c>
      <c r="AH500" s="364">
        <f t="shared" si="1990"/>
        <v>0</v>
      </c>
      <c r="AI500" s="364">
        <f t="shared" si="1990"/>
        <v>0</v>
      </c>
      <c r="AJ500" s="364">
        <f t="shared" si="1990"/>
        <v>0</v>
      </c>
      <c r="AK500" s="364">
        <f t="shared" si="1990"/>
        <v>0</v>
      </c>
      <c r="AL500" s="364">
        <f t="shared" si="1990"/>
        <v>0</v>
      </c>
      <c r="AM500" s="364">
        <f t="shared" si="1990"/>
        <v>0</v>
      </c>
      <c r="AN500" s="364">
        <f t="shared" si="1990"/>
        <v>0</v>
      </c>
      <c r="AO500" s="364">
        <f t="shared" si="1990"/>
        <v>0</v>
      </c>
      <c r="AP500" s="364">
        <f t="shared" si="1990"/>
        <v>0</v>
      </c>
      <c r="AQ500" s="364">
        <f t="shared" si="1990"/>
        <v>3392</v>
      </c>
      <c r="AR500" s="364">
        <f t="shared" si="1990"/>
        <v>0</v>
      </c>
      <c r="AS500" s="364">
        <f t="shared" si="1990"/>
        <v>0</v>
      </c>
      <c r="AT500" s="364">
        <f t="shared" si="1990"/>
        <v>0</v>
      </c>
      <c r="AU500" s="364">
        <f t="shared" si="1990"/>
        <v>0</v>
      </c>
      <c r="AV500" s="364">
        <f t="shared" si="1990"/>
        <v>0</v>
      </c>
      <c r="AW500" s="364">
        <f t="shared" si="1990"/>
        <v>0</v>
      </c>
      <c r="AX500" s="364">
        <f t="shared" si="1990"/>
        <v>0</v>
      </c>
      <c r="AY500" s="364">
        <f t="shared" si="1990"/>
        <v>0</v>
      </c>
      <c r="AZ500" s="364">
        <f t="shared" si="1990"/>
        <v>0</v>
      </c>
      <c r="BA500" s="364">
        <f t="shared" si="1990"/>
        <v>0</v>
      </c>
      <c r="BB500" s="364">
        <f t="shared" si="1990"/>
        <v>0</v>
      </c>
      <c r="BC500" s="364">
        <f t="shared" si="1990"/>
        <v>0</v>
      </c>
      <c r="BD500" s="364">
        <f t="shared" si="1990"/>
        <v>0</v>
      </c>
      <c r="BE500" s="364">
        <f t="shared" si="1990"/>
        <v>0</v>
      </c>
      <c r="BF500" s="364">
        <f t="shared" si="1990"/>
        <v>0</v>
      </c>
      <c r="BG500" s="364">
        <f t="shared" si="1990"/>
        <v>0</v>
      </c>
      <c r="BH500" s="364">
        <f t="shared" si="1990"/>
        <v>0</v>
      </c>
      <c r="BI500" s="364">
        <f t="shared" si="1990"/>
        <v>0</v>
      </c>
      <c r="BJ500" s="364">
        <f t="shared" si="1990"/>
        <v>0</v>
      </c>
      <c r="BK500" s="364">
        <f t="shared" si="1990"/>
        <v>0</v>
      </c>
      <c r="BL500" s="364">
        <f t="shared" si="1990"/>
        <v>0</v>
      </c>
      <c r="BM500" s="364">
        <f t="shared" si="1990"/>
        <v>0</v>
      </c>
      <c r="BN500" s="364">
        <f t="shared" si="1990"/>
        <v>0</v>
      </c>
      <c r="BO500" s="364">
        <f t="shared" si="1990"/>
        <v>0</v>
      </c>
      <c r="BP500" s="364">
        <f t="shared" si="1990"/>
        <v>0</v>
      </c>
      <c r="BQ500" s="364">
        <f t="shared" si="1990"/>
        <v>0</v>
      </c>
      <c r="BR500" s="364">
        <f t="shared" si="1990"/>
        <v>0</v>
      </c>
      <c r="BS500" s="364">
        <f t="shared" si="1990"/>
        <v>0</v>
      </c>
      <c r="BT500" s="364">
        <f t="shared" si="1990"/>
        <v>13375</v>
      </c>
      <c r="BU500" s="364">
        <f t="shared" si="1990"/>
        <v>0</v>
      </c>
      <c r="BV500" s="364">
        <f t="shared" si="1990"/>
        <v>0</v>
      </c>
      <c r="BW500" s="364">
        <f t="shared" si="1990"/>
        <v>13375</v>
      </c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>
      <c r="A501" s="358"/>
      <c r="B501" s="359"/>
      <c r="C501" s="371" t="s">
        <v>281</v>
      </c>
      <c r="D501" s="360" t="s">
        <v>282</v>
      </c>
      <c r="E501" s="364">
        <f t="shared" ref="E501:BW501" si="1991">E82+E232</f>
        <v>60000</v>
      </c>
      <c r="F501" s="364">
        <f t="shared" si="1991"/>
        <v>0</v>
      </c>
      <c r="G501" s="364">
        <f t="shared" si="1991"/>
        <v>60000</v>
      </c>
      <c r="H501" s="364">
        <f t="shared" si="1991"/>
        <v>0</v>
      </c>
      <c r="I501" s="365">
        <f t="shared" si="1991"/>
        <v>0</v>
      </c>
      <c r="J501" s="365">
        <f t="shared" si="1991"/>
        <v>0</v>
      </c>
      <c r="K501" s="364">
        <f t="shared" si="1991"/>
        <v>0</v>
      </c>
      <c r="L501" s="364">
        <f t="shared" si="1991"/>
        <v>0</v>
      </c>
      <c r="M501" s="364">
        <f t="shared" si="1991"/>
        <v>0</v>
      </c>
      <c r="N501" s="364">
        <f t="shared" si="1991"/>
        <v>0</v>
      </c>
      <c r="O501" s="364">
        <f t="shared" si="1991"/>
        <v>0</v>
      </c>
      <c r="P501" s="364">
        <f t="shared" si="1991"/>
        <v>0</v>
      </c>
      <c r="Q501" s="364">
        <f t="shared" si="1991"/>
        <v>0</v>
      </c>
      <c r="R501" s="366">
        <f t="shared" si="1991"/>
        <v>0</v>
      </c>
      <c r="S501" s="366">
        <f t="shared" si="1991"/>
        <v>0</v>
      </c>
      <c r="T501" s="366">
        <f t="shared" si="1991"/>
        <v>0</v>
      </c>
      <c r="U501" s="364">
        <f t="shared" si="1991"/>
        <v>0</v>
      </c>
      <c r="V501" s="364">
        <f t="shared" si="1991"/>
        <v>0</v>
      </c>
      <c r="W501" s="364">
        <f t="shared" si="1991"/>
        <v>0</v>
      </c>
      <c r="X501" s="365">
        <f t="shared" si="1991"/>
        <v>0</v>
      </c>
      <c r="Y501" s="365">
        <f t="shared" si="1991"/>
        <v>0</v>
      </c>
      <c r="Z501" s="365">
        <f t="shared" si="1991"/>
        <v>0</v>
      </c>
      <c r="AA501" s="364">
        <f t="shared" si="1991"/>
        <v>0</v>
      </c>
      <c r="AB501" s="364">
        <f t="shared" si="1991"/>
        <v>0</v>
      </c>
      <c r="AC501" s="364">
        <f t="shared" si="1991"/>
        <v>0</v>
      </c>
      <c r="AD501" s="364">
        <f t="shared" si="1991"/>
        <v>0</v>
      </c>
      <c r="AE501" s="364">
        <f t="shared" si="1991"/>
        <v>0</v>
      </c>
      <c r="AF501" s="364">
        <f t="shared" si="1991"/>
        <v>0</v>
      </c>
      <c r="AG501" s="364">
        <f t="shared" si="1991"/>
        <v>0</v>
      </c>
      <c r="AH501" s="364">
        <f t="shared" si="1991"/>
        <v>0</v>
      </c>
      <c r="AI501" s="364">
        <f t="shared" si="1991"/>
        <v>0</v>
      </c>
      <c r="AJ501" s="364">
        <f t="shared" si="1991"/>
        <v>0</v>
      </c>
      <c r="AK501" s="364">
        <f t="shared" si="1991"/>
        <v>0</v>
      </c>
      <c r="AL501" s="364">
        <f t="shared" si="1991"/>
        <v>0</v>
      </c>
      <c r="AM501" s="364">
        <f t="shared" si="1991"/>
        <v>0</v>
      </c>
      <c r="AN501" s="364">
        <f t="shared" si="1991"/>
        <v>0</v>
      </c>
      <c r="AO501" s="364">
        <f t="shared" si="1991"/>
        <v>0</v>
      </c>
      <c r="AP501" s="364">
        <f t="shared" si="1991"/>
        <v>0</v>
      </c>
      <c r="AQ501" s="364">
        <f t="shared" si="1991"/>
        <v>0</v>
      </c>
      <c r="AR501" s="364">
        <f t="shared" si="1991"/>
        <v>0</v>
      </c>
      <c r="AS501" s="364">
        <f t="shared" si="1991"/>
        <v>0</v>
      </c>
      <c r="AT501" s="364">
        <f t="shared" si="1991"/>
        <v>0</v>
      </c>
      <c r="AU501" s="364">
        <f t="shared" si="1991"/>
        <v>0</v>
      </c>
      <c r="AV501" s="364">
        <f t="shared" si="1991"/>
        <v>0</v>
      </c>
      <c r="AW501" s="364">
        <f t="shared" si="1991"/>
        <v>0</v>
      </c>
      <c r="AX501" s="364">
        <f t="shared" si="1991"/>
        <v>0</v>
      </c>
      <c r="AY501" s="364">
        <f t="shared" si="1991"/>
        <v>0</v>
      </c>
      <c r="AZ501" s="364">
        <f t="shared" si="1991"/>
        <v>0</v>
      </c>
      <c r="BA501" s="364">
        <f t="shared" si="1991"/>
        <v>0</v>
      </c>
      <c r="BB501" s="364">
        <f t="shared" si="1991"/>
        <v>0</v>
      </c>
      <c r="BC501" s="364">
        <f t="shared" si="1991"/>
        <v>0</v>
      </c>
      <c r="BD501" s="364">
        <f t="shared" si="1991"/>
        <v>0</v>
      </c>
      <c r="BE501" s="364">
        <f t="shared" si="1991"/>
        <v>0</v>
      </c>
      <c r="BF501" s="364">
        <f t="shared" si="1991"/>
        <v>0</v>
      </c>
      <c r="BG501" s="364">
        <f t="shared" si="1991"/>
        <v>0</v>
      </c>
      <c r="BH501" s="364">
        <f t="shared" si="1991"/>
        <v>0</v>
      </c>
      <c r="BI501" s="364">
        <f t="shared" si="1991"/>
        <v>0</v>
      </c>
      <c r="BJ501" s="364">
        <f t="shared" si="1991"/>
        <v>0</v>
      </c>
      <c r="BK501" s="364">
        <f t="shared" si="1991"/>
        <v>0</v>
      </c>
      <c r="BL501" s="364">
        <f t="shared" si="1991"/>
        <v>0</v>
      </c>
      <c r="BM501" s="364">
        <f t="shared" si="1991"/>
        <v>0</v>
      </c>
      <c r="BN501" s="364">
        <f t="shared" si="1991"/>
        <v>0</v>
      </c>
      <c r="BO501" s="364">
        <f t="shared" si="1991"/>
        <v>0</v>
      </c>
      <c r="BP501" s="364">
        <f t="shared" si="1991"/>
        <v>0</v>
      </c>
      <c r="BQ501" s="364">
        <f t="shared" si="1991"/>
        <v>0</v>
      </c>
      <c r="BR501" s="364">
        <f t="shared" si="1991"/>
        <v>0</v>
      </c>
      <c r="BS501" s="364">
        <f t="shared" si="1991"/>
        <v>0</v>
      </c>
      <c r="BT501" s="364">
        <f t="shared" si="1991"/>
        <v>0</v>
      </c>
      <c r="BU501" s="364">
        <f t="shared" si="1991"/>
        <v>0</v>
      </c>
      <c r="BV501" s="364">
        <f t="shared" si="1991"/>
        <v>0</v>
      </c>
      <c r="BW501" s="364">
        <f t="shared" si="1991"/>
        <v>0</v>
      </c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>
      <c r="A502" s="358"/>
      <c r="B502" s="359"/>
      <c r="C502" s="56" t="s">
        <v>493</v>
      </c>
      <c r="D502" s="360" t="s">
        <v>494</v>
      </c>
      <c r="E502" s="364">
        <f t="shared" ref="E502:BW502" si="1992">E211</f>
        <v>2000</v>
      </c>
      <c r="F502" s="364">
        <f t="shared" si="1992"/>
        <v>0</v>
      </c>
      <c r="G502" s="364">
        <f t="shared" si="1992"/>
        <v>2000</v>
      </c>
      <c r="H502" s="364">
        <f t="shared" si="1992"/>
        <v>0</v>
      </c>
      <c r="I502" s="365">
        <f t="shared" si="1992"/>
        <v>0</v>
      </c>
      <c r="J502" s="365">
        <f t="shared" si="1992"/>
        <v>0</v>
      </c>
      <c r="K502" s="364">
        <f t="shared" si="1992"/>
        <v>0</v>
      </c>
      <c r="L502" s="364">
        <f t="shared" si="1992"/>
        <v>0</v>
      </c>
      <c r="M502" s="364">
        <f t="shared" si="1992"/>
        <v>0</v>
      </c>
      <c r="N502" s="364">
        <f t="shared" si="1992"/>
        <v>0</v>
      </c>
      <c r="O502" s="364">
        <f t="shared" si="1992"/>
        <v>0</v>
      </c>
      <c r="P502" s="364">
        <f t="shared" si="1992"/>
        <v>0</v>
      </c>
      <c r="Q502" s="364">
        <f t="shared" si="1992"/>
        <v>0</v>
      </c>
      <c r="R502" s="366">
        <f t="shared" si="1992"/>
        <v>0</v>
      </c>
      <c r="S502" s="366">
        <f t="shared" si="1992"/>
        <v>0</v>
      </c>
      <c r="T502" s="366">
        <f t="shared" si="1992"/>
        <v>0</v>
      </c>
      <c r="U502" s="364">
        <f t="shared" si="1992"/>
        <v>0</v>
      </c>
      <c r="V502" s="364">
        <f t="shared" si="1992"/>
        <v>0</v>
      </c>
      <c r="W502" s="364">
        <f t="shared" si="1992"/>
        <v>0</v>
      </c>
      <c r="X502" s="365">
        <f t="shared" si="1992"/>
        <v>0</v>
      </c>
      <c r="Y502" s="365">
        <f t="shared" si="1992"/>
        <v>0</v>
      </c>
      <c r="Z502" s="365">
        <f t="shared" si="1992"/>
        <v>0</v>
      </c>
      <c r="AA502" s="364">
        <f t="shared" si="1992"/>
        <v>0</v>
      </c>
      <c r="AB502" s="364">
        <f t="shared" si="1992"/>
        <v>0</v>
      </c>
      <c r="AC502" s="364">
        <f t="shared" si="1992"/>
        <v>0</v>
      </c>
      <c r="AD502" s="364">
        <f t="shared" si="1992"/>
        <v>0</v>
      </c>
      <c r="AE502" s="364">
        <f t="shared" si="1992"/>
        <v>0</v>
      </c>
      <c r="AF502" s="364">
        <f t="shared" si="1992"/>
        <v>0</v>
      </c>
      <c r="AG502" s="364">
        <f t="shared" si="1992"/>
        <v>0</v>
      </c>
      <c r="AH502" s="364">
        <f t="shared" si="1992"/>
        <v>0</v>
      </c>
      <c r="AI502" s="364">
        <f t="shared" si="1992"/>
        <v>0</v>
      </c>
      <c r="AJ502" s="364">
        <f t="shared" si="1992"/>
        <v>0</v>
      </c>
      <c r="AK502" s="364">
        <f t="shared" si="1992"/>
        <v>0</v>
      </c>
      <c r="AL502" s="364">
        <f t="shared" si="1992"/>
        <v>0</v>
      </c>
      <c r="AM502" s="364">
        <f t="shared" si="1992"/>
        <v>0</v>
      </c>
      <c r="AN502" s="364">
        <f t="shared" si="1992"/>
        <v>0</v>
      </c>
      <c r="AO502" s="364">
        <f t="shared" si="1992"/>
        <v>0</v>
      </c>
      <c r="AP502" s="364">
        <f t="shared" si="1992"/>
        <v>0</v>
      </c>
      <c r="AQ502" s="364">
        <f t="shared" si="1992"/>
        <v>0</v>
      </c>
      <c r="AR502" s="364">
        <f t="shared" si="1992"/>
        <v>0</v>
      </c>
      <c r="AS502" s="364">
        <f t="shared" si="1992"/>
        <v>0</v>
      </c>
      <c r="AT502" s="364">
        <f t="shared" si="1992"/>
        <v>0</v>
      </c>
      <c r="AU502" s="364">
        <f t="shared" si="1992"/>
        <v>0</v>
      </c>
      <c r="AV502" s="364">
        <f t="shared" si="1992"/>
        <v>0</v>
      </c>
      <c r="AW502" s="364">
        <f t="shared" si="1992"/>
        <v>0</v>
      </c>
      <c r="AX502" s="364">
        <f t="shared" si="1992"/>
        <v>0</v>
      </c>
      <c r="AY502" s="364">
        <f t="shared" si="1992"/>
        <v>0</v>
      </c>
      <c r="AZ502" s="364">
        <f t="shared" si="1992"/>
        <v>0</v>
      </c>
      <c r="BA502" s="364">
        <f t="shared" si="1992"/>
        <v>0</v>
      </c>
      <c r="BB502" s="364">
        <f t="shared" si="1992"/>
        <v>0</v>
      </c>
      <c r="BC502" s="364">
        <f t="shared" si="1992"/>
        <v>0</v>
      </c>
      <c r="BD502" s="364">
        <f t="shared" si="1992"/>
        <v>0</v>
      </c>
      <c r="BE502" s="364">
        <f t="shared" si="1992"/>
        <v>0</v>
      </c>
      <c r="BF502" s="364">
        <f t="shared" si="1992"/>
        <v>0</v>
      </c>
      <c r="BG502" s="364">
        <f t="shared" si="1992"/>
        <v>0</v>
      </c>
      <c r="BH502" s="364">
        <f t="shared" si="1992"/>
        <v>0</v>
      </c>
      <c r="BI502" s="364">
        <f t="shared" si="1992"/>
        <v>0</v>
      </c>
      <c r="BJ502" s="364">
        <f t="shared" si="1992"/>
        <v>0</v>
      </c>
      <c r="BK502" s="364">
        <f t="shared" si="1992"/>
        <v>0</v>
      </c>
      <c r="BL502" s="364">
        <f t="shared" si="1992"/>
        <v>0</v>
      </c>
      <c r="BM502" s="364">
        <f t="shared" si="1992"/>
        <v>0</v>
      </c>
      <c r="BN502" s="364">
        <f t="shared" si="1992"/>
        <v>0</v>
      </c>
      <c r="BO502" s="364">
        <f t="shared" si="1992"/>
        <v>0</v>
      </c>
      <c r="BP502" s="364">
        <f t="shared" si="1992"/>
        <v>0</v>
      </c>
      <c r="BQ502" s="364">
        <f t="shared" si="1992"/>
        <v>0</v>
      </c>
      <c r="BR502" s="364">
        <f t="shared" si="1992"/>
        <v>0</v>
      </c>
      <c r="BS502" s="364">
        <f t="shared" si="1992"/>
        <v>0</v>
      </c>
      <c r="BT502" s="364">
        <f t="shared" si="1992"/>
        <v>0</v>
      </c>
      <c r="BU502" s="364">
        <f t="shared" si="1992"/>
        <v>0</v>
      </c>
      <c r="BV502" s="364">
        <f t="shared" si="1992"/>
        <v>0</v>
      </c>
      <c r="BW502" s="364">
        <f t="shared" si="1992"/>
        <v>0</v>
      </c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>
      <c r="A503" s="358"/>
      <c r="B503" s="359"/>
      <c r="C503" s="56" t="s">
        <v>496</v>
      </c>
      <c r="D503" s="357" t="s">
        <v>855</v>
      </c>
      <c r="E503" s="364">
        <f t="shared" ref="E503:BW503" si="1993">E212</f>
        <v>40000</v>
      </c>
      <c r="F503" s="364">
        <f t="shared" si="1993"/>
        <v>0</v>
      </c>
      <c r="G503" s="364">
        <f t="shared" si="1993"/>
        <v>40000</v>
      </c>
      <c r="H503" s="364">
        <f t="shared" si="1993"/>
        <v>0</v>
      </c>
      <c r="I503" s="365">
        <f t="shared" si="1993"/>
        <v>0.48449999999999999</v>
      </c>
      <c r="J503" s="365">
        <f t="shared" si="1993"/>
        <v>0.399565</v>
      </c>
      <c r="K503" s="364">
        <f t="shared" si="1993"/>
        <v>19380</v>
      </c>
      <c r="L503" s="364">
        <f t="shared" si="1993"/>
        <v>0</v>
      </c>
      <c r="M503" s="364">
        <f t="shared" si="1993"/>
        <v>0</v>
      </c>
      <c r="N503" s="364">
        <f t="shared" si="1993"/>
        <v>0</v>
      </c>
      <c r="O503" s="364">
        <f t="shared" si="1993"/>
        <v>15982.6</v>
      </c>
      <c r="P503" s="364">
        <f t="shared" si="1993"/>
        <v>0</v>
      </c>
      <c r="Q503" s="364">
        <f t="shared" si="1993"/>
        <v>0</v>
      </c>
      <c r="R503" s="366">
        <f t="shared" si="1993"/>
        <v>15982.6</v>
      </c>
      <c r="S503" s="366">
        <f t="shared" si="1993"/>
        <v>0</v>
      </c>
      <c r="T503" s="366">
        <f t="shared" si="1993"/>
        <v>0</v>
      </c>
      <c r="U503" s="364">
        <f t="shared" si="1993"/>
        <v>3397.3999999999996</v>
      </c>
      <c r="V503" s="364">
        <f t="shared" si="1993"/>
        <v>0</v>
      </c>
      <c r="W503" s="364">
        <f t="shared" si="1993"/>
        <v>0</v>
      </c>
      <c r="X503" s="365">
        <f t="shared" si="1993"/>
        <v>0.82469556243550057</v>
      </c>
      <c r="Y503" s="365">
        <f t="shared" si="1993"/>
        <v>0</v>
      </c>
      <c r="Z503" s="365">
        <f t="shared" si="1993"/>
        <v>0</v>
      </c>
      <c r="AA503" s="364">
        <f t="shared" si="1993"/>
        <v>0</v>
      </c>
      <c r="AB503" s="364">
        <f t="shared" si="1993"/>
        <v>0</v>
      </c>
      <c r="AC503" s="364">
        <f t="shared" si="1993"/>
        <v>0</v>
      </c>
      <c r="AD503" s="364">
        <f t="shared" si="1993"/>
        <v>0</v>
      </c>
      <c r="AE503" s="364">
        <f t="shared" si="1993"/>
        <v>0</v>
      </c>
      <c r="AF503" s="364">
        <f t="shared" si="1993"/>
        <v>0</v>
      </c>
      <c r="AG503" s="364">
        <f t="shared" si="1993"/>
        <v>0</v>
      </c>
      <c r="AH503" s="364">
        <f t="shared" si="1993"/>
        <v>0</v>
      </c>
      <c r="AI503" s="364">
        <f t="shared" si="1993"/>
        <v>0</v>
      </c>
      <c r="AJ503" s="364">
        <f t="shared" si="1993"/>
        <v>0</v>
      </c>
      <c r="AK503" s="364">
        <f t="shared" si="1993"/>
        <v>0</v>
      </c>
      <c r="AL503" s="364">
        <f t="shared" si="1993"/>
        <v>0</v>
      </c>
      <c r="AM503" s="364">
        <f t="shared" si="1993"/>
        <v>0</v>
      </c>
      <c r="AN503" s="364">
        <f t="shared" si="1993"/>
        <v>0</v>
      </c>
      <c r="AO503" s="364">
        <f t="shared" si="1993"/>
        <v>0</v>
      </c>
      <c r="AP503" s="364">
        <f t="shared" si="1993"/>
        <v>15982.6</v>
      </c>
      <c r="AQ503" s="364">
        <f t="shared" si="1993"/>
        <v>0</v>
      </c>
      <c r="AR503" s="364">
        <f t="shared" si="1993"/>
        <v>0</v>
      </c>
      <c r="AS503" s="364">
        <f t="shared" si="1993"/>
        <v>0</v>
      </c>
      <c r="AT503" s="364">
        <f t="shared" si="1993"/>
        <v>0</v>
      </c>
      <c r="AU503" s="364">
        <f t="shared" si="1993"/>
        <v>0</v>
      </c>
      <c r="AV503" s="364">
        <f t="shared" si="1993"/>
        <v>0</v>
      </c>
      <c r="AW503" s="364">
        <f t="shared" si="1993"/>
        <v>0</v>
      </c>
      <c r="AX503" s="364">
        <f t="shared" si="1993"/>
        <v>0</v>
      </c>
      <c r="AY503" s="364">
        <f t="shared" si="1993"/>
        <v>0</v>
      </c>
      <c r="AZ503" s="364">
        <f t="shared" si="1993"/>
        <v>0</v>
      </c>
      <c r="BA503" s="364">
        <f t="shared" si="1993"/>
        <v>0</v>
      </c>
      <c r="BB503" s="364">
        <f t="shared" si="1993"/>
        <v>0</v>
      </c>
      <c r="BC503" s="364">
        <f t="shared" si="1993"/>
        <v>0</v>
      </c>
      <c r="BD503" s="364">
        <f t="shared" si="1993"/>
        <v>0</v>
      </c>
      <c r="BE503" s="364">
        <f t="shared" si="1993"/>
        <v>0</v>
      </c>
      <c r="BF503" s="364">
        <f t="shared" si="1993"/>
        <v>0</v>
      </c>
      <c r="BG503" s="364">
        <f t="shared" si="1993"/>
        <v>0</v>
      </c>
      <c r="BH503" s="364">
        <f t="shared" si="1993"/>
        <v>0</v>
      </c>
      <c r="BI503" s="364">
        <f t="shared" si="1993"/>
        <v>0</v>
      </c>
      <c r="BJ503" s="364">
        <f t="shared" si="1993"/>
        <v>0</v>
      </c>
      <c r="BK503" s="364">
        <f t="shared" si="1993"/>
        <v>0</v>
      </c>
      <c r="BL503" s="364">
        <f t="shared" si="1993"/>
        <v>0</v>
      </c>
      <c r="BM503" s="364">
        <f t="shared" si="1993"/>
        <v>0</v>
      </c>
      <c r="BN503" s="364">
        <f t="shared" si="1993"/>
        <v>15982.6</v>
      </c>
      <c r="BO503" s="364">
        <f t="shared" si="1993"/>
        <v>0</v>
      </c>
      <c r="BP503" s="364">
        <f t="shared" si="1993"/>
        <v>15982.6</v>
      </c>
      <c r="BQ503" s="364">
        <f t="shared" si="1993"/>
        <v>3397.3999999999996</v>
      </c>
      <c r="BR503" s="364">
        <f t="shared" si="1993"/>
        <v>0</v>
      </c>
      <c r="BS503" s="364">
        <f t="shared" si="1993"/>
        <v>3397.3999999999996</v>
      </c>
      <c r="BT503" s="364">
        <f t="shared" si="1993"/>
        <v>0</v>
      </c>
      <c r="BU503" s="364">
        <f t="shared" si="1993"/>
        <v>15982.6</v>
      </c>
      <c r="BV503" s="364">
        <f t="shared" si="1993"/>
        <v>3397.3999999999996</v>
      </c>
      <c r="BW503" s="364">
        <f t="shared" si="1993"/>
        <v>15982.6</v>
      </c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>
      <c r="A504" s="358"/>
      <c r="B504" s="359"/>
      <c r="C504" s="56" t="s">
        <v>284</v>
      </c>
      <c r="D504" s="357" t="s">
        <v>844</v>
      </c>
      <c r="E504" s="364">
        <f t="shared" ref="E504:BW504" si="1994">E83+E84</f>
        <v>15000</v>
      </c>
      <c r="F504" s="364">
        <f t="shared" si="1994"/>
        <v>0</v>
      </c>
      <c r="G504" s="364">
        <f t="shared" si="1994"/>
        <v>15000</v>
      </c>
      <c r="H504" s="364">
        <f t="shared" si="1994"/>
        <v>0</v>
      </c>
      <c r="I504" s="365">
        <f t="shared" si="1994"/>
        <v>0</v>
      </c>
      <c r="J504" s="365">
        <f t="shared" si="1994"/>
        <v>0</v>
      </c>
      <c r="K504" s="364">
        <f t="shared" si="1994"/>
        <v>14737.8</v>
      </c>
      <c r="L504" s="364">
        <f t="shared" si="1994"/>
        <v>4129.49</v>
      </c>
      <c r="M504" s="364">
        <f t="shared" si="1994"/>
        <v>519.61</v>
      </c>
      <c r="N504" s="364">
        <f t="shared" si="1994"/>
        <v>0</v>
      </c>
      <c r="O504" s="364">
        <f t="shared" si="1994"/>
        <v>5070</v>
      </c>
      <c r="P504" s="364">
        <f t="shared" si="1994"/>
        <v>3609.88</v>
      </c>
      <c r="Q504" s="364">
        <f t="shared" si="1994"/>
        <v>0</v>
      </c>
      <c r="R504" s="366">
        <f t="shared" si="1994"/>
        <v>5070</v>
      </c>
      <c r="S504" s="366">
        <f t="shared" si="1994"/>
        <v>3609.88</v>
      </c>
      <c r="T504" s="366">
        <f t="shared" si="1994"/>
        <v>0</v>
      </c>
      <c r="U504" s="364">
        <f t="shared" si="1994"/>
        <v>9667.7999999999993</v>
      </c>
      <c r="V504" s="364">
        <f t="shared" si="1994"/>
        <v>0</v>
      </c>
      <c r="W504" s="364">
        <f t="shared" si="1994"/>
        <v>0</v>
      </c>
      <c r="X504" s="365">
        <f t="shared" si="1994"/>
        <v>0.34401335341774214</v>
      </c>
      <c r="Y504" s="365">
        <f t="shared" si="1994"/>
        <v>0.8741709024601102</v>
      </c>
      <c r="Z504" s="365">
        <f t="shared" si="1994"/>
        <v>0</v>
      </c>
      <c r="AA504" s="364">
        <f t="shared" si="1994"/>
        <v>0</v>
      </c>
      <c r="AB504" s="364">
        <f t="shared" si="1994"/>
        <v>3609.88</v>
      </c>
      <c r="AC504" s="364">
        <f t="shared" si="1994"/>
        <v>0</v>
      </c>
      <c r="AD504" s="364">
        <f t="shared" si="1994"/>
        <v>0</v>
      </c>
      <c r="AE504" s="364">
        <f t="shared" si="1994"/>
        <v>0</v>
      </c>
      <c r="AF504" s="364">
        <f t="shared" si="1994"/>
        <v>0</v>
      </c>
      <c r="AG504" s="364">
        <f t="shared" si="1994"/>
        <v>0</v>
      </c>
      <c r="AH504" s="364">
        <f t="shared" si="1994"/>
        <v>0</v>
      </c>
      <c r="AI504" s="364">
        <f t="shared" si="1994"/>
        <v>0</v>
      </c>
      <c r="AJ504" s="364">
        <f t="shared" si="1994"/>
        <v>0</v>
      </c>
      <c r="AK504" s="364">
        <f t="shared" si="1994"/>
        <v>0</v>
      </c>
      <c r="AL504" s="364">
        <f t="shared" si="1994"/>
        <v>0</v>
      </c>
      <c r="AM504" s="364">
        <f t="shared" si="1994"/>
        <v>5070</v>
      </c>
      <c r="AN504" s="364">
        <f t="shared" si="1994"/>
        <v>0</v>
      </c>
      <c r="AO504" s="364">
        <f t="shared" si="1994"/>
        <v>0</v>
      </c>
      <c r="AP504" s="364">
        <f t="shared" si="1994"/>
        <v>0</v>
      </c>
      <c r="AQ504" s="364">
        <f t="shared" si="1994"/>
        <v>0</v>
      </c>
      <c r="AR504" s="364">
        <f t="shared" si="1994"/>
        <v>0</v>
      </c>
      <c r="AS504" s="364">
        <f t="shared" si="1994"/>
        <v>0</v>
      </c>
      <c r="AT504" s="364">
        <f t="shared" si="1994"/>
        <v>0</v>
      </c>
      <c r="AU504" s="364">
        <f t="shared" si="1994"/>
        <v>0</v>
      </c>
      <c r="AV504" s="364">
        <f t="shared" si="1994"/>
        <v>0</v>
      </c>
      <c r="AW504" s="364">
        <f t="shared" si="1994"/>
        <v>0</v>
      </c>
      <c r="AX504" s="364">
        <f t="shared" si="1994"/>
        <v>0</v>
      </c>
      <c r="AY504" s="364">
        <f t="shared" si="1994"/>
        <v>0</v>
      </c>
      <c r="AZ504" s="364">
        <f t="shared" si="1994"/>
        <v>0</v>
      </c>
      <c r="BA504" s="364">
        <f t="shared" si="1994"/>
        <v>0</v>
      </c>
      <c r="BB504" s="364">
        <f t="shared" si="1994"/>
        <v>0</v>
      </c>
      <c r="BC504" s="364">
        <f t="shared" si="1994"/>
        <v>0</v>
      </c>
      <c r="BD504" s="364">
        <f t="shared" si="1994"/>
        <v>0</v>
      </c>
      <c r="BE504" s="364">
        <f t="shared" si="1994"/>
        <v>0</v>
      </c>
      <c r="BF504" s="364">
        <f t="shared" si="1994"/>
        <v>0</v>
      </c>
      <c r="BG504" s="364">
        <f t="shared" si="1994"/>
        <v>0</v>
      </c>
      <c r="BH504" s="364">
        <f t="shared" si="1994"/>
        <v>0</v>
      </c>
      <c r="BI504" s="364">
        <f t="shared" si="1994"/>
        <v>0</v>
      </c>
      <c r="BJ504" s="364">
        <f t="shared" si="1994"/>
        <v>0</v>
      </c>
      <c r="BK504" s="364">
        <f t="shared" si="1994"/>
        <v>0</v>
      </c>
      <c r="BL504" s="364">
        <f t="shared" si="1994"/>
        <v>0</v>
      </c>
      <c r="BM504" s="364">
        <f t="shared" si="1994"/>
        <v>0</v>
      </c>
      <c r="BN504" s="364">
        <f t="shared" si="1994"/>
        <v>5070</v>
      </c>
      <c r="BO504" s="364">
        <f t="shared" si="1994"/>
        <v>0</v>
      </c>
      <c r="BP504" s="364">
        <f t="shared" si="1994"/>
        <v>5070</v>
      </c>
      <c r="BQ504" s="364">
        <f t="shared" si="1994"/>
        <v>9667.7999999999993</v>
      </c>
      <c r="BR504" s="364">
        <f t="shared" si="1994"/>
        <v>0</v>
      </c>
      <c r="BS504" s="364">
        <f t="shared" si="1994"/>
        <v>9667.7999999999993</v>
      </c>
      <c r="BT504" s="364">
        <f t="shared" si="1994"/>
        <v>0</v>
      </c>
      <c r="BU504" s="364">
        <f t="shared" si="1994"/>
        <v>5070</v>
      </c>
      <c r="BV504" s="364">
        <f t="shared" si="1994"/>
        <v>9667.7999999999993</v>
      </c>
      <c r="BW504" s="364">
        <f t="shared" si="1994"/>
        <v>5070</v>
      </c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>
      <c r="A505" s="358"/>
      <c r="B505" s="359"/>
      <c r="C505" s="56" t="s">
        <v>587</v>
      </c>
      <c r="D505" s="357" t="s">
        <v>856</v>
      </c>
      <c r="E505" s="364">
        <f t="shared" ref="E505:BW505" si="1995">E268</f>
        <v>0</v>
      </c>
      <c r="F505" s="364">
        <f t="shared" si="1995"/>
        <v>0</v>
      </c>
      <c r="G505" s="364">
        <f t="shared" si="1995"/>
        <v>0</v>
      </c>
      <c r="H505" s="364">
        <f t="shared" si="1995"/>
        <v>155000</v>
      </c>
      <c r="I505" s="365">
        <f t="shared" si="1995"/>
        <v>0</v>
      </c>
      <c r="J505" s="365">
        <f t="shared" si="1995"/>
        <v>0</v>
      </c>
      <c r="K505" s="364">
        <f t="shared" si="1995"/>
        <v>0</v>
      </c>
      <c r="L505" s="364">
        <f t="shared" si="1995"/>
        <v>15996.51</v>
      </c>
      <c r="M505" s="364">
        <f t="shared" si="1995"/>
        <v>0</v>
      </c>
      <c r="N505" s="364">
        <f t="shared" si="1995"/>
        <v>0</v>
      </c>
      <c r="O505" s="364">
        <f t="shared" si="1995"/>
        <v>0</v>
      </c>
      <c r="P505" s="364">
        <f t="shared" si="1995"/>
        <v>15996.51</v>
      </c>
      <c r="Q505" s="364">
        <f t="shared" si="1995"/>
        <v>0</v>
      </c>
      <c r="R505" s="366">
        <f t="shared" si="1995"/>
        <v>0</v>
      </c>
      <c r="S505" s="366">
        <f t="shared" si="1995"/>
        <v>15996.51</v>
      </c>
      <c r="T505" s="366">
        <f t="shared" si="1995"/>
        <v>0</v>
      </c>
      <c r="U505" s="364">
        <f t="shared" si="1995"/>
        <v>0</v>
      </c>
      <c r="V505" s="364">
        <f t="shared" si="1995"/>
        <v>0</v>
      </c>
      <c r="W505" s="364">
        <f t="shared" si="1995"/>
        <v>0</v>
      </c>
      <c r="X505" s="365">
        <f t="shared" si="1995"/>
        <v>0</v>
      </c>
      <c r="Y505" s="365">
        <f t="shared" si="1995"/>
        <v>1</v>
      </c>
      <c r="Z505" s="365">
        <f t="shared" si="1995"/>
        <v>0</v>
      </c>
      <c r="AA505" s="364">
        <f t="shared" si="1995"/>
        <v>0</v>
      </c>
      <c r="AB505" s="364">
        <f t="shared" si="1995"/>
        <v>5931.75</v>
      </c>
      <c r="AC505" s="364">
        <f t="shared" si="1995"/>
        <v>0</v>
      </c>
      <c r="AD505" s="364">
        <f t="shared" si="1995"/>
        <v>0</v>
      </c>
      <c r="AE505" s="364">
        <f t="shared" si="1995"/>
        <v>0</v>
      </c>
      <c r="AF505" s="364">
        <f t="shared" si="1995"/>
        <v>0</v>
      </c>
      <c r="AG505" s="364">
        <f t="shared" si="1995"/>
        <v>0</v>
      </c>
      <c r="AH505" s="364">
        <f t="shared" si="1995"/>
        <v>10064.76</v>
      </c>
      <c r="AI505" s="364">
        <f t="shared" si="1995"/>
        <v>0</v>
      </c>
      <c r="AJ505" s="364">
        <f t="shared" si="1995"/>
        <v>0</v>
      </c>
      <c r="AK505" s="364">
        <f t="shared" si="1995"/>
        <v>0</v>
      </c>
      <c r="AL505" s="364">
        <f t="shared" si="1995"/>
        <v>0</v>
      </c>
      <c r="AM505" s="364">
        <f t="shared" si="1995"/>
        <v>0</v>
      </c>
      <c r="AN505" s="364">
        <f t="shared" si="1995"/>
        <v>0</v>
      </c>
      <c r="AO505" s="364">
        <f t="shared" si="1995"/>
        <v>0</v>
      </c>
      <c r="AP505" s="364">
        <f t="shared" si="1995"/>
        <v>0</v>
      </c>
      <c r="AQ505" s="364">
        <f t="shared" si="1995"/>
        <v>0</v>
      </c>
      <c r="AR505" s="364">
        <f t="shared" si="1995"/>
        <v>0</v>
      </c>
      <c r="AS505" s="364">
        <f t="shared" si="1995"/>
        <v>0</v>
      </c>
      <c r="AT505" s="364">
        <f t="shared" si="1995"/>
        <v>0</v>
      </c>
      <c r="AU505" s="364">
        <f t="shared" si="1995"/>
        <v>0</v>
      </c>
      <c r="AV505" s="364">
        <f t="shared" si="1995"/>
        <v>0</v>
      </c>
      <c r="AW505" s="364">
        <f t="shared" si="1995"/>
        <v>0</v>
      </c>
      <c r="AX505" s="364">
        <f t="shared" si="1995"/>
        <v>0</v>
      </c>
      <c r="AY505" s="364">
        <f t="shared" si="1995"/>
        <v>0</v>
      </c>
      <c r="AZ505" s="364">
        <f t="shared" si="1995"/>
        <v>0</v>
      </c>
      <c r="BA505" s="364">
        <f t="shared" si="1995"/>
        <v>0</v>
      </c>
      <c r="BB505" s="364">
        <f t="shared" si="1995"/>
        <v>0</v>
      </c>
      <c r="BC505" s="364">
        <f t="shared" si="1995"/>
        <v>0</v>
      </c>
      <c r="BD505" s="364">
        <f t="shared" si="1995"/>
        <v>0</v>
      </c>
      <c r="BE505" s="364">
        <f t="shared" si="1995"/>
        <v>0</v>
      </c>
      <c r="BF505" s="364">
        <f t="shared" si="1995"/>
        <v>0</v>
      </c>
      <c r="BG505" s="364">
        <f t="shared" si="1995"/>
        <v>0</v>
      </c>
      <c r="BH505" s="364">
        <f t="shared" si="1995"/>
        <v>0</v>
      </c>
      <c r="BI505" s="364">
        <f t="shared" si="1995"/>
        <v>0</v>
      </c>
      <c r="BJ505" s="364">
        <f t="shared" si="1995"/>
        <v>0</v>
      </c>
      <c r="BK505" s="364">
        <f t="shared" si="1995"/>
        <v>0</v>
      </c>
      <c r="BL505" s="364">
        <f t="shared" si="1995"/>
        <v>0</v>
      </c>
      <c r="BM505" s="364">
        <f t="shared" si="1995"/>
        <v>0</v>
      </c>
      <c r="BN505" s="364">
        <f t="shared" si="1995"/>
        <v>0</v>
      </c>
      <c r="BO505" s="364">
        <f t="shared" si="1995"/>
        <v>0</v>
      </c>
      <c r="BP505" s="364">
        <f t="shared" si="1995"/>
        <v>0</v>
      </c>
      <c r="BQ505" s="364">
        <f t="shared" si="1995"/>
        <v>0</v>
      </c>
      <c r="BR505" s="364">
        <f t="shared" si="1995"/>
        <v>0</v>
      </c>
      <c r="BS505" s="364">
        <f t="shared" si="1995"/>
        <v>0</v>
      </c>
      <c r="BT505" s="364">
        <f t="shared" si="1995"/>
        <v>0</v>
      </c>
      <c r="BU505" s="364">
        <f t="shared" si="1995"/>
        <v>0</v>
      </c>
      <c r="BV505" s="364">
        <f t="shared" si="1995"/>
        <v>0</v>
      </c>
      <c r="BW505" s="364">
        <f t="shared" si="1995"/>
        <v>0</v>
      </c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>
      <c r="A506" s="358"/>
      <c r="B506" s="359"/>
      <c r="C506" s="375" t="s">
        <v>300</v>
      </c>
      <c r="D506" s="374" t="s">
        <v>857</v>
      </c>
      <c r="E506" s="364">
        <f t="shared" ref="E506:BW506" si="1996">E88</f>
        <v>0</v>
      </c>
      <c r="F506" s="364">
        <f t="shared" si="1996"/>
        <v>0</v>
      </c>
      <c r="G506" s="364">
        <f t="shared" si="1996"/>
        <v>0</v>
      </c>
      <c r="H506" s="364">
        <f t="shared" si="1996"/>
        <v>0</v>
      </c>
      <c r="I506" s="365">
        <f t="shared" si="1996"/>
        <v>0</v>
      </c>
      <c r="J506" s="365">
        <f t="shared" si="1996"/>
        <v>0</v>
      </c>
      <c r="K506" s="364">
        <f t="shared" si="1996"/>
        <v>2643.9</v>
      </c>
      <c r="L506" s="364">
        <f t="shared" si="1996"/>
        <v>0</v>
      </c>
      <c r="M506" s="364">
        <f t="shared" si="1996"/>
        <v>0</v>
      </c>
      <c r="N506" s="364">
        <f t="shared" si="1996"/>
        <v>0</v>
      </c>
      <c r="O506" s="364">
        <f t="shared" si="1996"/>
        <v>2643.9</v>
      </c>
      <c r="P506" s="364">
        <f t="shared" si="1996"/>
        <v>0</v>
      </c>
      <c r="Q506" s="364">
        <f t="shared" si="1996"/>
        <v>0</v>
      </c>
      <c r="R506" s="366">
        <f t="shared" si="1996"/>
        <v>2643.9</v>
      </c>
      <c r="S506" s="366">
        <f t="shared" si="1996"/>
        <v>0</v>
      </c>
      <c r="T506" s="366">
        <f t="shared" si="1996"/>
        <v>0</v>
      </c>
      <c r="U506" s="364">
        <f t="shared" si="1996"/>
        <v>0</v>
      </c>
      <c r="V506" s="364">
        <f t="shared" si="1996"/>
        <v>0</v>
      </c>
      <c r="W506" s="364">
        <f t="shared" si="1996"/>
        <v>0</v>
      </c>
      <c r="X506" s="365">
        <f t="shared" si="1996"/>
        <v>1</v>
      </c>
      <c r="Y506" s="365">
        <f t="shared" si="1996"/>
        <v>0</v>
      </c>
      <c r="Z506" s="365">
        <f t="shared" si="1996"/>
        <v>0</v>
      </c>
      <c r="AA506" s="364">
        <f t="shared" si="1996"/>
        <v>0</v>
      </c>
      <c r="AB506" s="364">
        <f t="shared" si="1996"/>
        <v>0</v>
      </c>
      <c r="AC506" s="364">
        <f t="shared" si="1996"/>
        <v>0</v>
      </c>
      <c r="AD506" s="364">
        <f t="shared" si="1996"/>
        <v>0</v>
      </c>
      <c r="AE506" s="364">
        <f t="shared" si="1996"/>
        <v>0</v>
      </c>
      <c r="AF506" s="364">
        <f t="shared" si="1996"/>
        <v>0</v>
      </c>
      <c r="AG506" s="364">
        <f t="shared" si="1996"/>
        <v>0</v>
      </c>
      <c r="AH506" s="364">
        <f t="shared" si="1996"/>
        <v>0</v>
      </c>
      <c r="AI506" s="364">
        <f t="shared" si="1996"/>
        <v>0</v>
      </c>
      <c r="AJ506" s="364">
        <f t="shared" si="1996"/>
        <v>2643.9</v>
      </c>
      <c r="AK506" s="364">
        <f t="shared" si="1996"/>
        <v>0</v>
      </c>
      <c r="AL506" s="364">
        <f t="shared" si="1996"/>
        <v>0</v>
      </c>
      <c r="AM506" s="364">
        <f t="shared" si="1996"/>
        <v>0</v>
      </c>
      <c r="AN506" s="364">
        <f t="shared" si="1996"/>
        <v>0</v>
      </c>
      <c r="AO506" s="364">
        <f t="shared" si="1996"/>
        <v>0</v>
      </c>
      <c r="AP506" s="364">
        <f t="shared" si="1996"/>
        <v>0</v>
      </c>
      <c r="AQ506" s="364">
        <f t="shared" si="1996"/>
        <v>0</v>
      </c>
      <c r="AR506" s="364">
        <f t="shared" si="1996"/>
        <v>0</v>
      </c>
      <c r="AS506" s="364">
        <f t="shared" si="1996"/>
        <v>0</v>
      </c>
      <c r="AT506" s="364">
        <f t="shared" si="1996"/>
        <v>0</v>
      </c>
      <c r="AU506" s="364">
        <f t="shared" si="1996"/>
        <v>0</v>
      </c>
      <c r="AV506" s="364">
        <f t="shared" si="1996"/>
        <v>0</v>
      </c>
      <c r="AW506" s="364">
        <f t="shared" si="1996"/>
        <v>0</v>
      </c>
      <c r="AX506" s="364">
        <f t="shared" si="1996"/>
        <v>0</v>
      </c>
      <c r="AY506" s="364">
        <f t="shared" si="1996"/>
        <v>0</v>
      </c>
      <c r="AZ506" s="364">
        <f t="shared" si="1996"/>
        <v>0</v>
      </c>
      <c r="BA506" s="364">
        <f t="shared" si="1996"/>
        <v>0</v>
      </c>
      <c r="BB506" s="364">
        <f t="shared" si="1996"/>
        <v>0</v>
      </c>
      <c r="BC506" s="364">
        <f t="shared" si="1996"/>
        <v>0</v>
      </c>
      <c r="BD506" s="364">
        <f t="shared" si="1996"/>
        <v>0</v>
      </c>
      <c r="BE506" s="364">
        <f t="shared" si="1996"/>
        <v>0</v>
      </c>
      <c r="BF506" s="364">
        <f t="shared" si="1996"/>
        <v>0</v>
      </c>
      <c r="BG506" s="364">
        <f t="shared" si="1996"/>
        <v>0</v>
      </c>
      <c r="BH506" s="364">
        <f t="shared" si="1996"/>
        <v>0</v>
      </c>
      <c r="BI506" s="364">
        <f t="shared" si="1996"/>
        <v>0</v>
      </c>
      <c r="BJ506" s="364">
        <f t="shared" si="1996"/>
        <v>0</v>
      </c>
      <c r="BK506" s="364">
        <f t="shared" si="1996"/>
        <v>0</v>
      </c>
      <c r="BL506" s="364">
        <f t="shared" si="1996"/>
        <v>0</v>
      </c>
      <c r="BM506" s="364">
        <f t="shared" si="1996"/>
        <v>0</v>
      </c>
      <c r="BN506" s="364">
        <f t="shared" si="1996"/>
        <v>2643.9</v>
      </c>
      <c r="BO506" s="364">
        <f t="shared" si="1996"/>
        <v>0</v>
      </c>
      <c r="BP506" s="364">
        <f t="shared" si="1996"/>
        <v>2643.9</v>
      </c>
      <c r="BQ506" s="364">
        <f t="shared" si="1996"/>
        <v>0</v>
      </c>
      <c r="BR506" s="364">
        <f t="shared" si="1996"/>
        <v>0</v>
      </c>
      <c r="BS506" s="364">
        <f t="shared" si="1996"/>
        <v>0</v>
      </c>
      <c r="BT506" s="364">
        <f t="shared" si="1996"/>
        <v>0</v>
      </c>
      <c r="BU506" s="364">
        <f t="shared" si="1996"/>
        <v>2643.9</v>
      </c>
      <c r="BV506" s="364">
        <f t="shared" si="1996"/>
        <v>0</v>
      </c>
      <c r="BW506" s="364">
        <f t="shared" si="1996"/>
        <v>2643.9</v>
      </c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>
      <c r="A507" s="358"/>
      <c r="B507" s="359"/>
      <c r="C507" s="151" t="s">
        <v>289</v>
      </c>
      <c r="D507" s="357" t="s">
        <v>858</v>
      </c>
      <c r="E507" s="364">
        <f t="shared" ref="E507:BW507" si="1997">E85</f>
        <v>10000</v>
      </c>
      <c r="F507" s="364">
        <f t="shared" si="1997"/>
        <v>0</v>
      </c>
      <c r="G507" s="364">
        <f t="shared" si="1997"/>
        <v>10000</v>
      </c>
      <c r="H507" s="364">
        <f t="shared" si="1997"/>
        <v>0</v>
      </c>
      <c r="I507" s="365">
        <f t="shared" si="1997"/>
        <v>0</v>
      </c>
      <c r="J507" s="365">
        <f t="shared" si="1997"/>
        <v>0</v>
      </c>
      <c r="K507" s="364">
        <f t="shared" si="1997"/>
        <v>0</v>
      </c>
      <c r="L507" s="364">
        <f t="shared" si="1997"/>
        <v>3700.55</v>
      </c>
      <c r="M507" s="364">
        <f t="shared" si="1997"/>
        <v>2648.55</v>
      </c>
      <c r="N507" s="364">
        <f t="shared" si="1997"/>
        <v>0</v>
      </c>
      <c r="O507" s="364">
        <f t="shared" si="1997"/>
        <v>0</v>
      </c>
      <c r="P507" s="364">
        <f t="shared" si="1997"/>
        <v>1052</v>
      </c>
      <c r="Q507" s="364">
        <f t="shared" si="1997"/>
        <v>0</v>
      </c>
      <c r="R507" s="366">
        <f t="shared" si="1997"/>
        <v>0</v>
      </c>
      <c r="S507" s="366">
        <f t="shared" si="1997"/>
        <v>1052</v>
      </c>
      <c r="T507" s="366">
        <f t="shared" si="1997"/>
        <v>0</v>
      </c>
      <c r="U507" s="364">
        <f t="shared" si="1997"/>
        <v>0</v>
      </c>
      <c r="V507" s="364">
        <f t="shared" si="1997"/>
        <v>0</v>
      </c>
      <c r="W507" s="364">
        <f t="shared" si="1997"/>
        <v>0</v>
      </c>
      <c r="X507" s="365">
        <f t="shared" si="1997"/>
        <v>0</v>
      </c>
      <c r="Y507" s="365">
        <f t="shared" si="1997"/>
        <v>0.2842820661793517</v>
      </c>
      <c r="Z507" s="365">
        <f t="shared" si="1997"/>
        <v>0</v>
      </c>
      <c r="AA507" s="364">
        <f t="shared" si="1997"/>
        <v>0</v>
      </c>
      <c r="AB507" s="364">
        <f t="shared" si="1997"/>
        <v>263</v>
      </c>
      <c r="AC507" s="364">
        <f t="shared" si="1997"/>
        <v>0</v>
      </c>
      <c r="AD507" s="364">
        <f t="shared" si="1997"/>
        <v>0</v>
      </c>
      <c r="AE507" s="364">
        <f t="shared" si="1997"/>
        <v>0</v>
      </c>
      <c r="AF507" s="364">
        <f t="shared" si="1997"/>
        <v>0</v>
      </c>
      <c r="AG507" s="364">
        <f t="shared" si="1997"/>
        <v>0</v>
      </c>
      <c r="AH507" s="364">
        <f t="shared" si="1997"/>
        <v>420.8</v>
      </c>
      <c r="AI507" s="364">
        <f t="shared" si="1997"/>
        <v>0</v>
      </c>
      <c r="AJ507" s="364">
        <f t="shared" si="1997"/>
        <v>0</v>
      </c>
      <c r="AK507" s="364">
        <f t="shared" si="1997"/>
        <v>131.5</v>
      </c>
      <c r="AL507" s="364">
        <f t="shared" si="1997"/>
        <v>0</v>
      </c>
      <c r="AM507" s="364">
        <f t="shared" si="1997"/>
        <v>0</v>
      </c>
      <c r="AN507" s="364">
        <f t="shared" si="1997"/>
        <v>0</v>
      </c>
      <c r="AO507" s="364">
        <f t="shared" si="1997"/>
        <v>0</v>
      </c>
      <c r="AP507" s="364">
        <f t="shared" si="1997"/>
        <v>0</v>
      </c>
      <c r="AQ507" s="364">
        <f t="shared" si="1997"/>
        <v>236.7</v>
      </c>
      <c r="AR507" s="364">
        <f t="shared" si="1997"/>
        <v>0</v>
      </c>
      <c r="AS507" s="364">
        <f t="shared" si="1997"/>
        <v>0</v>
      </c>
      <c r="AT507" s="364">
        <f t="shared" si="1997"/>
        <v>0</v>
      </c>
      <c r="AU507" s="364">
        <f t="shared" si="1997"/>
        <v>0</v>
      </c>
      <c r="AV507" s="364">
        <f t="shared" si="1997"/>
        <v>0</v>
      </c>
      <c r="AW507" s="364">
        <f t="shared" si="1997"/>
        <v>0</v>
      </c>
      <c r="AX507" s="364">
        <f t="shared" si="1997"/>
        <v>0</v>
      </c>
      <c r="AY507" s="364">
        <f t="shared" si="1997"/>
        <v>0</v>
      </c>
      <c r="AZ507" s="364">
        <f t="shared" si="1997"/>
        <v>0</v>
      </c>
      <c r="BA507" s="364">
        <f t="shared" si="1997"/>
        <v>0</v>
      </c>
      <c r="BB507" s="364">
        <f t="shared" si="1997"/>
        <v>0</v>
      </c>
      <c r="BC507" s="364">
        <f t="shared" si="1997"/>
        <v>0</v>
      </c>
      <c r="BD507" s="364">
        <f t="shared" si="1997"/>
        <v>0</v>
      </c>
      <c r="BE507" s="364">
        <f t="shared" si="1997"/>
        <v>0</v>
      </c>
      <c r="BF507" s="364">
        <f t="shared" si="1997"/>
        <v>0</v>
      </c>
      <c r="BG507" s="364">
        <f t="shared" si="1997"/>
        <v>0</v>
      </c>
      <c r="BH507" s="364">
        <f t="shared" si="1997"/>
        <v>0</v>
      </c>
      <c r="BI507" s="364">
        <f t="shared" si="1997"/>
        <v>0</v>
      </c>
      <c r="BJ507" s="364">
        <f t="shared" si="1997"/>
        <v>0</v>
      </c>
      <c r="BK507" s="364">
        <f t="shared" si="1997"/>
        <v>0</v>
      </c>
      <c r="BL507" s="364">
        <f t="shared" si="1997"/>
        <v>0</v>
      </c>
      <c r="BM507" s="364">
        <f t="shared" si="1997"/>
        <v>0</v>
      </c>
      <c r="BN507" s="364">
        <f t="shared" si="1997"/>
        <v>0</v>
      </c>
      <c r="BO507" s="364">
        <f t="shared" si="1997"/>
        <v>0</v>
      </c>
      <c r="BP507" s="364">
        <f t="shared" si="1997"/>
        <v>0</v>
      </c>
      <c r="BQ507" s="364">
        <f t="shared" si="1997"/>
        <v>0</v>
      </c>
      <c r="BR507" s="364">
        <f t="shared" si="1997"/>
        <v>0</v>
      </c>
      <c r="BS507" s="364">
        <f t="shared" si="1997"/>
        <v>0</v>
      </c>
      <c r="BT507" s="364">
        <f t="shared" si="1997"/>
        <v>0</v>
      </c>
      <c r="BU507" s="364">
        <f t="shared" si="1997"/>
        <v>0</v>
      </c>
      <c r="BV507" s="364">
        <f t="shared" si="1997"/>
        <v>0</v>
      </c>
      <c r="BW507" s="364">
        <f t="shared" si="1997"/>
        <v>0</v>
      </c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>
      <c r="A508" s="358"/>
      <c r="B508" s="359"/>
      <c r="C508" s="56" t="s">
        <v>642</v>
      </c>
      <c r="D508" s="360" t="s">
        <v>643</v>
      </c>
      <c r="E508" s="364">
        <f t="shared" ref="E508:BW508" si="1998">E315</f>
        <v>0</v>
      </c>
      <c r="F508" s="364">
        <f t="shared" si="1998"/>
        <v>0</v>
      </c>
      <c r="G508" s="364">
        <f t="shared" si="1998"/>
        <v>0</v>
      </c>
      <c r="H508" s="364">
        <f t="shared" si="1998"/>
        <v>0</v>
      </c>
      <c r="I508" s="365">
        <f t="shared" si="1998"/>
        <v>0</v>
      </c>
      <c r="J508" s="365">
        <f t="shared" si="1998"/>
        <v>0</v>
      </c>
      <c r="K508" s="364">
        <f t="shared" si="1998"/>
        <v>0</v>
      </c>
      <c r="L508" s="364">
        <f t="shared" si="1998"/>
        <v>0</v>
      </c>
      <c r="M508" s="364">
        <f t="shared" si="1998"/>
        <v>0</v>
      </c>
      <c r="N508" s="364">
        <f t="shared" si="1998"/>
        <v>0</v>
      </c>
      <c r="O508" s="364">
        <f t="shared" si="1998"/>
        <v>0</v>
      </c>
      <c r="P508" s="364">
        <f t="shared" si="1998"/>
        <v>0</v>
      </c>
      <c r="Q508" s="364">
        <f t="shared" si="1998"/>
        <v>0</v>
      </c>
      <c r="R508" s="366">
        <f t="shared" si="1998"/>
        <v>0</v>
      </c>
      <c r="S508" s="366">
        <f t="shared" si="1998"/>
        <v>0</v>
      </c>
      <c r="T508" s="366">
        <f t="shared" si="1998"/>
        <v>0</v>
      </c>
      <c r="U508" s="364">
        <f t="shared" si="1998"/>
        <v>0</v>
      </c>
      <c r="V508" s="364">
        <f t="shared" si="1998"/>
        <v>0</v>
      </c>
      <c r="W508" s="364">
        <f t="shared" si="1998"/>
        <v>0</v>
      </c>
      <c r="X508" s="365">
        <f t="shared" si="1998"/>
        <v>0</v>
      </c>
      <c r="Y508" s="365">
        <f t="shared" si="1998"/>
        <v>0</v>
      </c>
      <c r="Z508" s="365">
        <f t="shared" si="1998"/>
        <v>0</v>
      </c>
      <c r="AA508" s="364">
        <f t="shared" si="1998"/>
        <v>0</v>
      </c>
      <c r="AB508" s="364">
        <f t="shared" si="1998"/>
        <v>0</v>
      </c>
      <c r="AC508" s="364">
        <f t="shared" si="1998"/>
        <v>0</v>
      </c>
      <c r="AD508" s="364">
        <f t="shared" si="1998"/>
        <v>0</v>
      </c>
      <c r="AE508" s="364">
        <f t="shared" si="1998"/>
        <v>0</v>
      </c>
      <c r="AF508" s="364">
        <f t="shared" si="1998"/>
        <v>0</v>
      </c>
      <c r="AG508" s="364">
        <f t="shared" si="1998"/>
        <v>0</v>
      </c>
      <c r="AH508" s="364">
        <f t="shared" si="1998"/>
        <v>0</v>
      </c>
      <c r="AI508" s="364">
        <f t="shared" si="1998"/>
        <v>0</v>
      </c>
      <c r="AJ508" s="364">
        <f t="shared" si="1998"/>
        <v>0</v>
      </c>
      <c r="AK508" s="364">
        <f t="shared" si="1998"/>
        <v>0</v>
      </c>
      <c r="AL508" s="364">
        <f t="shared" si="1998"/>
        <v>0</v>
      </c>
      <c r="AM508" s="364">
        <f t="shared" si="1998"/>
        <v>0</v>
      </c>
      <c r="AN508" s="364">
        <f t="shared" si="1998"/>
        <v>0</v>
      </c>
      <c r="AO508" s="364">
        <f t="shared" si="1998"/>
        <v>0</v>
      </c>
      <c r="AP508" s="364">
        <f t="shared" si="1998"/>
        <v>0</v>
      </c>
      <c r="AQ508" s="364">
        <f t="shared" si="1998"/>
        <v>0</v>
      </c>
      <c r="AR508" s="364">
        <f t="shared" si="1998"/>
        <v>0</v>
      </c>
      <c r="AS508" s="364">
        <f t="shared" si="1998"/>
        <v>0</v>
      </c>
      <c r="AT508" s="364">
        <f t="shared" si="1998"/>
        <v>0</v>
      </c>
      <c r="AU508" s="364">
        <f t="shared" si="1998"/>
        <v>0</v>
      </c>
      <c r="AV508" s="364">
        <f t="shared" si="1998"/>
        <v>0</v>
      </c>
      <c r="AW508" s="364">
        <f t="shared" si="1998"/>
        <v>0</v>
      </c>
      <c r="AX508" s="364">
        <f t="shared" si="1998"/>
        <v>0</v>
      </c>
      <c r="AY508" s="364">
        <f t="shared" si="1998"/>
        <v>0</v>
      </c>
      <c r="AZ508" s="364">
        <f t="shared" si="1998"/>
        <v>0</v>
      </c>
      <c r="BA508" s="364">
        <f t="shared" si="1998"/>
        <v>0</v>
      </c>
      <c r="BB508" s="364">
        <f t="shared" si="1998"/>
        <v>0</v>
      </c>
      <c r="BC508" s="364">
        <f t="shared" si="1998"/>
        <v>0</v>
      </c>
      <c r="BD508" s="364">
        <f t="shared" si="1998"/>
        <v>0</v>
      </c>
      <c r="BE508" s="364">
        <f t="shared" si="1998"/>
        <v>0</v>
      </c>
      <c r="BF508" s="364">
        <f t="shared" si="1998"/>
        <v>0</v>
      </c>
      <c r="BG508" s="364">
        <f t="shared" si="1998"/>
        <v>0</v>
      </c>
      <c r="BH508" s="364">
        <f t="shared" si="1998"/>
        <v>0</v>
      </c>
      <c r="BI508" s="364">
        <f t="shared" si="1998"/>
        <v>0</v>
      </c>
      <c r="BJ508" s="364">
        <f t="shared" si="1998"/>
        <v>0</v>
      </c>
      <c r="BK508" s="364">
        <f t="shared" si="1998"/>
        <v>0</v>
      </c>
      <c r="BL508" s="364">
        <f t="shared" si="1998"/>
        <v>0</v>
      </c>
      <c r="BM508" s="364">
        <f t="shared" si="1998"/>
        <v>0</v>
      </c>
      <c r="BN508" s="364">
        <f t="shared" si="1998"/>
        <v>0</v>
      </c>
      <c r="BO508" s="364">
        <f t="shared" si="1998"/>
        <v>0</v>
      </c>
      <c r="BP508" s="364">
        <f t="shared" si="1998"/>
        <v>0</v>
      </c>
      <c r="BQ508" s="364">
        <f t="shared" si="1998"/>
        <v>0</v>
      </c>
      <c r="BR508" s="364">
        <f t="shared" si="1998"/>
        <v>0</v>
      </c>
      <c r="BS508" s="364">
        <f t="shared" si="1998"/>
        <v>0</v>
      </c>
      <c r="BT508" s="364">
        <f t="shared" si="1998"/>
        <v>0</v>
      </c>
      <c r="BU508" s="364">
        <f t="shared" si="1998"/>
        <v>0</v>
      </c>
      <c r="BV508" s="364">
        <f t="shared" si="1998"/>
        <v>0</v>
      </c>
      <c r="BW508" s="364">
        <f t="shared" si="1998"/>
        <v>0</v>
      </c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>
      <c r="A509" s="358"/>
      <c r="B509" s="359"/>
      <c r="C509" s="56" t="s">
        <v>382</v>
      </c>
      <c r="D509" s="376" t="s">
        <v>859</v>
      </c>
      <c r="E509" s="364">
        <f t="shared" ref="E509:BW509" si="1999">E139+E213</f>
        <v>3000</v>
      </c>
      <c r="F509" s="364">
        <f t="shared" si="1999"/>
        <v>0</v>
      </c>
      <c r="G509" s="364">
        <f t="shared" si="1999"/>
        <v>3000</v>
      </c>
      <c r="H509" s="364">
        <f t="shared" si="1999"/>
        <v>0</v>
      </c>
      <c r="I509" s="365">
        <f t="shared" si="1999"/>
        <v>0</v>
      </c>
      <c r="J509" s="365">
        <f t="shared" si="1999"/>
        <v>0</v>
      </c>
      <c r="K509" s="364">
        <f t="shared" si="1999"/>
        <v>0</v>
      </c>
      <c r="L509" s="364">
        <f t="shared" si="1999"/>
        <v>0</v>
      </c>
      <c r="M509" s="364">
        <f t="shared" si="1999"/>
        <v>0</v>
      </c>
      <c r="N509" s="364">
        <f t="shared" si="1999"/>
        <v>0</v>
      </c>
      <c r="O509" s="366">
        <f t="shared" si="1999"/>
        <v>0</v>
      </c>
      <c r="P509" s="366">
        <f t="shared" si="1999"/>
        <v>0</v>
      </c>
      <c r="Q509" s="366">
        <f t="shared" si="1999"/>
        <v>0</v>
      </c>
      <c r="R509" s="366">
        <f t="shared" si="1999"/>
        <v>0</v>
      </c>
      <c r="S509" s="366">
        <f t="shared" si="1999"/>
        <v>0</v>
      </c>
      <c r="T509" s="366">
        <f t="shared" si="1999"/>
        <v>0</v>
      </c>
      <c r="U509" s="366">
        <f t="shared" si="1999"/>
        <v>0</v>
      </c>
      <c r="V509" s="364">
        <f t="shared" si="1999"/>
        <v>0</v>
      </c>
      <c r="W509" s="366">
        <f t="shared" si="1999"/>
        <v>0</v>
      </c>
      <c r="X509" s="365">
        <f t="shared" si="1999"/>
        <v>0</v>
      </c>
      <c r="Y509" s="365">
        <f t="shared" si="1999"/>
        <v>0</v>
      </c>
      <c r="Z509" s="365">
        <f t="shared" si="1999"/>
        <v>0</v>
      </c>
      <c r="AA509" s="364">
        <f t="shared" si="1999"/>
        <v>0</v>
      </c>
      <c r="AB509" s="364">
        <f t="shared" si="1999"/>
        <v>0</v>
      </c>
      <c r="AC509" s="364">
        <f t="shared" si="1999"/>
        <v>0</v>
      </c>
      <c r="AD509" s="364">
        <f t="shared" si="1999"/>
        <v>0</v>
      </c>
      <c r="AE509" s="364">
        <f t="shared" si="1999"/>
        <v>0</v>
      </c>
      <c r="AF509" s="364">
        <f t="shared" si="1999"/>
        <v>0</v>
      </c>
      <c r="AG509" s="364">
        <f t="shared" si="1999"/>
        <v>0</v>
      </c>
      <c r="AH509" s="364">
        <f t="shared" si="1999"/>
        <v>0</v>
      </c>
      <c r="AI509" s="364">
        <f t="shared" si="1999"/>
        <v>0</v>
      </c>
      <c r="AJ509" s="364">
        <f t="shared" si="1999"/>
        <v>0</v>
      </c>
      <c r="AK509" s="364">
        <f t="shared" si="1999"/>
        <v>0</v>
      </c>
      <c r="AL509" s="364">
        <f t="shared" si="1999"/>
        <v>0</v>
      </c>
      <c r="AM509" s="364">
        <f t="shared" si="1999"/>
        <v>0</v>
      </c>
      <c r="AN509" s="364">
        <f t="shared" si="1999"/>
        <v>0</v>
      </c>
      <c r="AO509" s="364">
        <f t="shared" si="1999"/>
        <v>0</v>
      </c>
      <c r="AP509" s="364">
        <f t="shared" si="1999"/>
        <v>0</v>
      </c>
      <c r="AQ509" s="364">
        <f t="shared" si="1999"/>
        <v>0</v>
      </c>
      <c r="AR509" s="364">
        <f t="shared" si="1999"/>
        <v>0</v>
      </c>
      <c r="AS509" s="364">
        <f t="shared" si="1999"/>
        <v>0</v>
      </c>
      <c r="AT509" s="364">
        <f t="shared" si="1999"/>
        <v>0</v>
      </c>
      <c r="AU509" s="364">
        <f t="shared" si="1999"/>
        <v>0</v>
      </c>
      <c r="AV509" s="364">
        <f t="shared" si="1999"/>
        <v>0</v>
      </c>
      <c r="AW509" s="364">
        <f t="shared" si="1999"/>
        <v>0</v>
      </c>
      <c r="AX509" s="364">
        <f t="shared" si="1999"/>
        <v>0</v>
      </c>
      <c r="AY509" s="364">
        <f t="shared" si="1999"/>
        <v>0</v>
      </c>
      <c r="AZ509" s="364">
        <f t="shared" si="1999"/>
        <v>0</v>
      </c>
      <c r="BA509" s="364">
        <f t="shared" si="1999"/>
        <v>0</v>
      </c>
      <c r="BB509" s="364">
        <f t="shared" si="1999"/>
        <v>0</v>
      </c>
      <c r="BC509" s="364">
        <f t="shared" si="1999"/>
        <v>0</v>
      </c>
      <c r="BD509" s="364">
        <f t="shared" si="1999"/>
        <v>0</v>
      </c>
      <c r="BE509" s="364">
        <f t="shared" si="1999"/>
        <v>0</v>
      </c>
      <c r="BF509" s="364">
        <f t="shared" si="1999"/>
        <v>0</v>
      </c>
      <c r="BG509" s="364">
        <f t="shared" si="1999"/>
        <v>0</v>
      </c>
      <c r="BH509" s="364">
        <f t="shared" si="1999"/>
        <v>0</v>
      </c>
      <c r="BI509" s="364">
        <f t="shared" si="1999"/>
        <v>0</v>
      </c>
      <c r="BJ509" s="364">
        <f t="shared" si="1999"/>
        <v>0</v>
      </c>
      <c r="BK509" s="364">
        <f t="shared" si="1999"/>
        <v>0</v>
      </c>
      <c r="BL509" s="364">
        <f t="shared" si="1999"/>
        <v>0</v>
      </c>
      <c r="BM509" s="364">
        <f t="shared" si="1999"/>
        <v>0</v>
      </c>
      <c r="BN509" s="364">
        <f t="shared" si="1999"/>
        <v>0</v>
      </c>
      <c r="BO509" s="364">
        <f t="shared" si="1999"/>
        <v>0</v>
      </c>
      <c r="BP509" s="364">
        <f t="shared" si="1999"/>
        <v>0</v>
      </c>
      <c r="BQ509" s="364">
        <f t="shared" si="1999"/>
        <v>0</v>
      </c>
      <c r="BR509" s="364">
        <f t="shared" si="1999"/>
        <v>0</v>
      </c>
      <c r="BS509" s="364">
        <f t="shared" si="1999"/>
        <v>0</v>
      </c>
      <c r="BT509" s="364">
        <f t="shared" si="1999"/>
        <v>0</v>
      </c>
      <c r="BU509" s="364">
        <f t="shared" si="1999"/>
        <v>0</v>
      </c>
      <c r="BV509" s="364">
        <f t="shared" si="1999"/>
        <v>0</v>
      </c>
      <c r="BW509" s="364">
        <f t="shared" si="1999"/>
        <v>0</v>
      </c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>
      <c r="A510" s="358"/>
      <c r="B510" s="359"/>
      <c r="C510" s="56" t="s">
        <v>384</v>
      </c>
      <c r="D510" s="376" t="s">
        <v>860</v>
      </c>
      <c r="E510" s="364">
        <f t="shared" ref="E510:G510" si="2000">E140</f>
        <v>17000</v>
      </c>
      <c r="F510" s="364">
        <f t="shared" si="2000"/>
        <v>0</v>
      </c>
      <c r="G510" s="364">
        <f t="shared" si="2000"/>
        <v>17000</v>
      </c>
      <c r="H510" s="364">
        <f t="shared" ref="H510:BW510" si="2001">H140+H178</f>
        <v>0</v>
      </c>
      <c r="I510" s="365">
        <f t="shared" si="2001"/>
        <v>0</v>
      </c>
      <c r="J510" s="365">
        <f t="shared" si="2001"/>
        <v>0</v>
      </c>
      <c r="K510" s="364">
        <f t="shared" si="2001"/>
        <v>5000</v>
      </c>
      <c r="L510" s="364">
        <f t="shared" si="2001"/>
        <v>2231</v>
      </c>
      <c r="M510" s="364">
        <f t="shared" si="2001"/>
        <v>985</v>
      </c>
      <c r="N510" s="364">
        <f t="shared" si="2001"/>
        <v>0</v>
      </c>
      <c r="O510" s="366">
        <f t="shared" si="2001"/>
        <v>0</v>
      </c>
      <c r="P510" s="366">
        <f t="shared" si="2001"/>
        <v>1246</v>
      </c>
      <c r="Q510" s="366">
        <f t="shared" si="2001"/>
        <v>0</v>
      </c>
      <c r="R510" s="366">
        <f t="shared" si="2001"/>
        <v>0</v>
      </c>
      <c r="S510" s="366">
        <f t="shared" si="2001"/>
        <v>1246</v>
      </c>
      <c r="T510" s="366">
        <f t="shared" si="2001"/>
        <v>0</v>
      </c>
      <c r="U510" s="366">
        <f t="shared" si="2001"/>
        <v>5000</v>
      </c>
      <c r="V510" s="364">
        <f t="shared" si="2001"/>
        <v>0</v>
      </c>
      <c r="W510" s="366">
        <f t="shared" si="2001"/>
        <v>0</v>
      </c>
      <c r="X510" s="365">
        <f t="shared" si="2001"/>
        <v>0</v>
      </c>
      <c r="Y510" s="365">
        <f t="shared" si="2001"/>
        <v>0.55849394890183779</v>
      </c>
      <c r="Z510" s="365">
        <f t="shared" si="2001"/>
        <v>0</v>
      </c>
      <c r="AA510" s="364">
        <f t="shared" si="2001"/>
        <v>0</v>
      </c>
      <c r="AB510" s="364">
        <f t="shared" si="2001"/>
        <v>0</v>
      </c>
      <c r="AC510" s="364">
        <f t="shared" si="2001"/>
        <v>0</v>
      </c>
      <c r="AD510" s="364">
        <f t="shared" si="2001"/>
        <v>0</v>
      </c>
      <c r="AE510" s="364">
        <f t="shared" si="2001"/>
        <v>582</v>
      </c>
      <c r="AF510" s="364">
        <f t="shared" si="2001"/>
        <v>0</v>
      </c>
      <c r="AG510" s="364">
        <f t="shared" si="2001"/>
        <v>0</v>
      </c>
      <c r="AH510" s="364">
        <f t="shared" si="2001"/>
        <v>0</v>
      </c>
      <c r="AI510" s="364">
        <f t="shared" si="2001"/>
        <v>0</v>
      </c>
      <c r="AJ510" s="364">
        <f t="shared" si="2001"/>
        <v>0</v>
      </c>
      <c r="AK510" s="364">
        <f t="shared" si="2001"/>
        <v>83</v>
      </c>
      <c r="AL510" s="364">
        <f t="shared" si="2001"/>
        <v>0</v>
      </c>
      <c r="AM510" s="364">
        <f t="shared" si="2001"/>
        <v>0</v>
      </c>
      <c r="AN510" s="364">
        <f t="shared" si="2001"/>
        <v>581</v>
      </c>
      <c r="AO510" s="364">
        <f t="shared" si="2001"/>
        <v>0</v>
      </c>
      <c r="AP510" s="364">
        <f t="shared" si="2001"/>
        <v>0</v>
      </c>
      <c r="AQ510" s="364">
        <f t="shared" si="2001"/>
        <v>0</v>
      </c>
      <c r="AR510" s="364">
        <f t="shared" si="2001"/>
        <v>0</v>
      </c>
      <c r="AS510" s="364">
        <f t="shared" si="2001"/>
        <v>0</v>
      </c>
      <c r="AT510" s="364">
        <f t="shared" si="2001"/>
        <v>0</v>
      </c>
      <c r="AU510" s="364">
        <f t="shared" si="2001"/>
        <v>0</v>
      </c>
      <c r="AV510" s="364">
        <f t="shared" si="2001"/>
        <v>0</v>
      </c>
      <c r="AW510" s="364">
        <f t="shared" si="2001"/>
        <v>0</v>
      </c>
      <c r="AX510" s="364">
        <f t="shared" si="2001"/>
        <v>0</v>
      </c>
      <c r="AY510" s="364">
        <f t="shared" si="2001"/>
        <v>0</v>
      </c>
      <c r="AZ510" s="364">
        <f t="shared" si="2001"/>
        <v>0</v>
      </c>
      <c r="BA510" s="364">
        <f t="shared" si="2001"/>
        <v>0</v>
      </c>
      <c r="BB510" s="364">
        <f t="shared" si="2001"/>
        <v>0</v>
      </c>
      <c r="BC510" s="364">
        <f t="shared" si="2001"/>
        <v>0</v>
      </c>
      <c r="BD510" s="364">
        <f t="shared" si="2001"/>
        <v>0</v>
      </c>
      <c r="BE510" s="364">
        <f t="shared" si="2001"/>
        <v>0</v>
      </c>
      <c r="BF510" s="364">
        <f t="shared" si="2001"/>
        <v>0</v>
      </c>
      <c r="BG510" s="364">
        <f t="shared" si="2001"/>
        <v>0</v>
      </c>
      <c r="BH510" s="364">
        <f t="shared" si="2001"/>
        <v>0</v>
      </c>
      <c r="BI510" s="364">
        <f t="shared" si="2001"/>
        <v>0</v>
      </c>
      <c r="BJ510" s="364">
        <f t="shared" si="2001"/>
        <v>0</v>
      </c>
      <c r="BK510" s="364">
        <f t="shared" si="2001"/>
        <v>0</v>
      </c>
      <c r="BL510" s="364">
        <f t="shared" si="2001"/>
        <v>0</v>
      </c>
      <c r="BM510" s="364">
        <f t="shared" si="2001"/>
        <v>0</v>
      </c>
      <c r="BN510" s="364">
        <f t="shared" si="2001"/>
        <v>0</v>
      </c>
      <c r="BO510" s="364">
        <f t="shared" si="2001"/>
        <v>0</v>
      </c>
      <c r="BP510" s="364">
        <f t="shared" si="2001"/>
        <v>0</v>
      </c>
      <c r="BQ510" s="364">
        <f t="shared" si="2001"/>
        <v>5000</v>
      </c>
      <c r="BR510" s="364">
        <f t="shared" si="2001"/>
        <v>0</v>
      </c>
      <c r="BS510" s="364">
        <f t="shared" si="2001"/>
        <v>5000</v>
      </c>
      <c r="BT510" s="364">
        <f t="shared" si="2001"/>
        <v>0</v>
      </c>
      <c r="BU510" s="364">
        <f t="shared" si="2001"/>
        <v>0</v>
      </c>
      <c r="BV510" s="364">
        <f t="shared" si="2001"/>
        <v>5000</v>
      </c>
      <c r="BW510" s="364">
        <f t="shared" si="2001"/>
        <v>0</v>
      </c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>
      <c r="A511" s="358"/>
      <c r="B511" s="359"/>
      <c r="C511" s="151" t="s">
        <v>445</v>
      </c>
      <c r="D511" s="357" t="s">
        <v>378</v>
      </c>
      <c r="E511" s="364">
        <f t="shared" ref="E511:BW511" si="2002">E179</f>
        <v>0</v>
      </c>
      <c r="F511" s="364">
        <f t="shared" si="2002"/>
        <v>0</v>
      </c>
      <c r="G511" s="364">
        <f t="shared" si="2002"/>
        <v>0</v>
      </c>
      <c r="H511" s="364">
        <f t="shared" si="2002"/>
        <v>0</v>
      </c>
      <c r="I511" s="365">
        <f t="shared" si="2002"/>
        <v>0</v>
      </c>
      <c r="J511" s="365">
        <f t="shared" si="2002"/>
        <v>0</v>
      </c>
      <c r="K511" s="364">
        <f t="shared" si="2002"/>
        <v>16230</v>
      </c>
      <c r="L511" s="364">
        <f t="shared" si="2002"/>
        <v>0</v>
      </c>
      <c r="M511" s="364">
        <f t="shared" si="2002"/>
        <v>0</v>
      </c>
      <c r="N511" s="364">
        <f t="shared" si="2002"/>
        <v>0</v>
      </c>
      <c r="O511" s="366">
        <f t="shared" si="2002"/>
        <v>16230</v>
      </c>
      <c r="P511" s="366">
        <f t="shared" si="2002"/>
        <v>0</v>
      </c>
      <c r="Q511" s="366">
        <f t="shared" si="2002"/>
        <v>0</v>
      </c>
      <c r="R511" s="366">
        <f t="shared" si="2002"/>
        <v>16230</v>
      </c>
      <c r="S511" s="366">
        <f t="shared" si="2002"/>
        <v>0</v>
      </c>
      <c r="T511" s="366">
        <f t="shared" si="2002"/>
        <v>0</v>
      </c>
      <c r="U511" s="366">
        <f t="shared" si="2002"/>
        <v>0</v>
      </c>
      <c r="V511" s="364">
        <f t="shared" si="2002"/>
        <v>0</v>
      </c>
      <c r="W511" s="366">
        <f t="shared" si="2002"/>
        <v>0</v>
      </c>
      <c r="X511" s="365">
        <f t="shared" si="2002"/>
        <v>1</v>
      </c>
      <c r="Y511" s="365">
        <f t="shared" si="2002"/>
        <v>0</v>
      </c>
      <c r="Z511" s="365">
        <f t="shared" si="2002"/>
        <v>0</v>
      </c>
      <c r="AA511" s="364">
        <f t="shared" si="2002"/>
        <v>0</v>
      </c>
      <c r="AB511" s="364">
        <f t="shared" si="2002"/>
        <v>0</v>
      </c>
      <c r="AC511" s="364">
        <f t="shared" si="2002"/>
        <v>0</v>
      </c>
      <c r="AD511" s="364">
        <f t="shared" si="2002"/>
        <v>0</v>
      </c>
      <c r="AE511" s="364">
        <f t="shared" si="2002"/>
        <v>0</v>
      </c>
      <c r="AF511" s="364">
        <f t="shared" si="2002"/>
        <v>0</v>
      </c>
      <c r="AG511" s="364">
        <f t="shared" si="2002"/>
        <v>0</v>
      </c>
      <c r="AH511" s="364">
        <f t="shared" si="2002"/>
        <v>0</v>
      </c>
      <c r="AI511" s="364">
        <f t="shared" si="2002"/>
        <v>0</v>
      </c>
      <c r="AJ511" s="364">
        <f t="shared" si="2002"/>
        <v>0</v>
      </c>
      <c r="AK511" s="364">
        <f t="shared" si="2002"/>
        <v>0</v>
      </c>
      <c r="AL511" s="364">
        <f t="shared" si="2002"/>
        <v>0</v>
      </c>
      <c r="AM511" s="364">
        <f t="shared" si="2002"/>
        <v>0</v>
      </c>
      <c r="AN511" s="364">
        <f t="shared" si="2002"/>
        <v>0</v>
      </c>
      <c r="AO511" s="364">
        <f t="shared" si="2002"/>
        <v>0</v>
      </c>
      <c r="AP511" s="364">
        <f t="shared" si="2002"/>
        <v>16230</v>
      </c>
      <c r="AQ511" s="364">
        <f t="shared" si="2002"/>
        <v>0</v>
      </c>
      <c r="AR511" s="364">
        <f t="shared" si="2002"/>
        <v>0</v>
      </c>
      <c r="AS511" s="364">
        <f t="shared" si="2002"/>
        <v>0</v>
      </c>
      <c r="AT511" s="364">
        <f t="shared" si="2002"/>
        <v>0</v>
      </c>
      <c r="AU511" s="364">
        <f t="shared" si="2002"/>
        <v>0</v>
      </c>
      <c r="AV511" s="364">
        <f t="shared" si="2002"/>
        <v>0</v>
      </c>
      <c r="AW511" s="364">
        <f t="shared" si="2002"/>
        <v>0</v>
      </c>
      <c r="AX511" s="364">
        <f t="shared" si="2002"/>
        <v>0</v>
      </c>
      <c r="AY511" s="364">
        <f t="shared" si="2002"/>
        <v>0</v>
      </c>
      <c r="AZ511" s="364">
        <f t="shared" si="2002"/>
        <v>0</v>
      </c>
      <c r="BA511" s="364">
        <f t="shared" si="2002"/>
        <v>0</v>
      </c>
      <c r="BB511" s="364">
        <f t="shared" si="2002"/>
        <v>0</v>
      </c>
      <c r="BC511" s="364">
        <f t="shared" si="2002"/>
        <v>0</v>
      </c>
      <c r="BD511" s="364">
        <f t="shared" si="2002"/>
        <v>0</v>
      </c>
      <c r="BE511" s="364">
        <f t="shared" si="2002"/>
        <v>0</v>
      </c>
      <c r="BF511" s="364">
        <f t="shared" si="2002"/>
        <v>0</v>
      </c>
      <c r="BG511" s="364">
        <f t="shared" si="2002"/>
        <v>0</v>
      </c>
      <c r="BH511" s="364">
        <f t="shared" si="2002"/>
        <v>0</v>
      </c>
      <c r="BI511" s="364">
        <f t="shared" si="2002"/>
        <v>0</v>
      </c>
      <c r="BJ511" s="364">
        <f t="shared" si="2002"/>
        <v>0</v>
      </c>
      <c r="BK511" s="364">
        <f t="shared" si="2002"/>
        <v>0</v>
      </c>
      <c r="BL511" s="364">
        <f t="shared" si="2002"/>
        <v>0</v>
      </c>
      <c r="BM511" s="364">
        <f t="shared" si="2002"/>
        <v>0</v>
      </c>
      <c r="BN511" s="364">
        <f t="shared" si="2002"/>
        <v>16230</v>
      </c>
      <c r="BO511" s="364">
        <f t="shared" si="2002"/>
        <v>0</v>
      </c>
      <c r="BP511" s="364">
        <f t="shared" si="2002"/>
        <v>16230</v>
      </c>
      <c r="BQ511" s="364">
        <f t="shared" si="2002"/>
        <v>0</v>
      </c>
      <c r="BR511" s="364">
        <f t="shared" si="2002"/>
        <v>0</v>
      </c>
      <c r="BS511" s="364">
        <f t="shared" si="2002"/>
        <v>0</v>
      </c>
      <c r="BT511" s="364">
        <f t="shared" si="2002"/>
        <v>0</v>
      </c>
      <c r="BU511" s="364">
        <f t="shared" si="2002"/>
        <v>16230</v>
      </c>
      <c r="BV511" s="364">
        <f t="shared" si="2002"/>
        <v>0</v>
      </c>
      <c r="BW511" s="364">
        <f t="shared" si="2002"/>
        <v>16230</v>
      </c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>
      <c r="A512" s="358"/>
      <c r="B512" s="359"/>
      <c r="C512" s="56" t="s">
        <v>386</v>
      </c>
      <c r="D512" s="376" t="s">
        <v>861</v>
      </c>
      <c r="E512" s="364">
        <f t="shared" ref="E512:BW512" si="2003">E141+E180+E181</f>
        <v>40721.629999999997</v>
      </c>
      <c r="F512" s="364">
        <f t="shared" si="2003"/>
        <v>0</v>
      </c>
      <c r="G512" s="364">
        <f t="shared" si="2003"/>
        <v>40721.629999999997</v>
      </c>
      <c r="H512" s="364">
        <f t="shared" si="2003"/>
        <v>0</v>
      </c>
      <c r="I512" s="365">
        <f t="shared" si="2003"/>
        <v>0</v>
      </c>
      <c r="J512" s="365">
        <f t="shared" si="2003"/>
        <v>0</v>
      </c>
      <c r="K512" s="364">
        <f t="shared" si="2003"/>
        <v>3310</v>
      </c>
      <c r="L512" s="364">
        <f t="shared" si="2003"/>
        <v>8574.91</v>
      </c>
      <c r="M512" s="364">
        <f t="shared" si="2003"/>
        <v>0</v>
      </c>
      <c r="N512" s="364">
        <f t="shared" si="2003"/>
        <v>0</v>
      </c>
      <c r="O512" s="366">
        <f t="shared" si="2003"/>
        <v>0</v>
      </c>
      <c r="P512" s="366">
        <f t="shared" si="2003"/>
        <v>5240.83</v>
      </c>
      <c r="Q512" s="366">
        <f t="shared" si="2003"/>
        <v>0</v>
      </c>
      <c r="R512" s="366">
        <f t="shared" si="2003"/>
        <v>0</v>
      </c>
      <c r="S512" s="366">
        <f t="shared" si="2003"/>
        <v>5240.83</v>
      </c>
      <c r="T512" s="366">
        <f t="shared" si="2003"/>
        <v>0</v>
      </c>
      <c r="U512" s="366">
        <f t="shared" si="2003"/>
        <v>3310</v>
      </c>
      <c r="V512" s="364">
        <f t="shared" si="2003"/>
        <v>3334.08</v>
      </c>
      <c r="W512" s="366">
        <f t="shared" si="2003"/>
        <v>0</v>
      </c>
      <c r="X512" s="365">
        <f t="shared" si="2003"/>
        <v>0</v>
      </c>
      <c r="Y512" s="365">
        <f t="shared" si="2003"/>
        <v>1.2432234387118168</v>
      </c>
      <c r="Z512" s="365">
        <f t="shared" si="2003"/>
        <v>0</v>
      </c>
      <c r="AA512" s="364">
        <f t="shared" si="2003"/>
        <v>0</v>
      </c>
      <c r="AB512" s="364">
        <f t="shared" si="2003"/>
        <v>0</v>
      </c>
      <c r="AC512" s="364">
        <f t="shared" si="2003"/>
        <v>0</v>
      </c>
      <c r="AD512" s="364">
        <f t="shared" si="2003"/>
        <v>0</v>
      </c>
      <c r="AE512" s="364">
        <f t="shared" si="2003"/>
        <v>1230.1100000000001</v>
      </c>
      <c r="AF512" s="364">
        <f t="shared" si="2003"/>
        <v>0</v>
      </c>
      <c r="AG512" s="364">
        <f t="shared" si="2003"/>
        <v>0</v>
      </c>
      <c r="AH512" s="364">
        <f t="shared" si="2003"/>
        <v>792.16</v>
      </c>
      <c r="AI512" s="364">
        <f t="shared" si="2003"/>
        <v>0</v>
      </c>
      <c r="AJ512" s="364">
        <f t="shared" si="2003"/>
        <v>0</v>
      </c>
      <c r="AK512" s="364">
        <f t="shared" si="2003"/>
        <v>2109.52</v>
      </c>
      <c r="AL512" s="364">
        <f t="shared" si="2003"/>
        <v>0</v>
      </c>
      <c r="AM512" s="364">
        <f t="shared" si="2003"/>
        <v>0</v>
      </c>
      <c r="AN512" s="364">
        <f t="shared" si="2003"/>
        <v>554.52</v>
      </c>
      <c r="AO512" s="364">
        <f t="shared" si="2003"/>
        <v>0</v>
      </c>
      <c r="AP512" s="364">
        <f t="shared" si="2003"/>
        <v>0</v>
      </c>
      <c r="AQ512" s="364">
        <f t="shared" si="2003"/>
        <v>554.52</v>
      </c>
      <c r="AR512" s="364">
        <f t="shared" si="2003"/>
        <v>0</v>
      </c>
      <c r="AS512" s="364">
        <f t="shared" si="2003"/>
        <v>0</v>
      </c>
      <c r="AT512" s="364">
        <f t="shared" si="2003"/>
        <v>0</v>
      </c>
      <c r="AU512" s="364">
        <f t="shared" si="2003"/>
        <v>0</v>
      </c>
      <c r="AV512" s="364">
        <f t="shared" si="2003"/>
        <v>0</v>
      </c>
      <c r="AW512" s="364">
        <f t="shared" si="2003"/>
        <v>0</v>
      </c>
      <c r="AX512" s="364">
        <f t="shared" si="2003"/>
        <v>0</v>
      </c>
      <c r="AY512" s="364">
        <f t="shared" si="2003"/>
        <v>0</v>
      </c>
      <c r="AZ512" s="364">
        <f t="shared" si="2003"/>
        <v>0</v>
      </c>
      <c r="BA512" s="364">
        <f t="shared" si="2003"/>
        <v>0</v>
      </c>
      <c r="BB512" s="364">
        <f t="shared" si="2003"/>
        <v>0</v>
      </c>
      <c r="BC512" s="364">
        <f t="shared" si="2003"/>
        <v>0</v>
      </c>
      <c r="BD512" s="364">
        <f t="shared" si="2003"/>
        <v>0</v>
      </c>
      <c r="BE512" s="364">
        <f t="shared" si="2003"/>
        <v>0</v>
      </c>
      <c r="BF512" s="364">
        <f t="shared" si="2003"/>
        <v>0</v>
      </c>
      <c r="BG512" s="364">
        <f t="shared" si="2003"/>
        <v>0</v>
      </c>
      <c r="BH512" s="364">
        <f t="shared" si="2003"/>
        <v>0</v>
      </c>
      <c r="BI512" s="364">
        <f t="shared" si="2003"/>
        <v>0</v>
      </c>
      <c r="BJ512" s="364">
        <f t="shared" si="2003"/>
        <v>0</v>
      </c>
      <c r="BK512" s="364">
        <f t="shared" si="2003"/>
        <v>0</v>
      </c>
      <c r="BL512" s="364">
        <f t="shared" si="2003"/>
        <v>0</v>
      </c>
      <c r="BM512" s="364">
        <f t="shared" si="2003"/>
        <v>0</v>
      </c>
      <c r="BN512" s="364">
        <f t="shared" si="2003"/>
        <v>0</v>
      </c>
      <c r="BO512" s="364">
        <f t="shared" si="2003"/>
        <v>0</v>
      </c>
      <c r="BP512" s="364">
        <f t="shared" si="2003"/>
        <v>0</v>
      </c>
      <c r="BQ512" s="364">
        <f t="shared" si="2003"/>
        <v>3310</v>
      </c>
      <c r="BR512" s="364">
        <f t="shared" si="2003"/>
        <v>0</v>
      </c>
      <c r="BS512" s="364">
        <f t="shared" si="2003"/>
        <v>3310</v>
      </c>
      <c r="BT512" s="364">
        <f t="shared" si="2003"/>
        <v>3334.08</v>
      </c>
      <c r="BU512" s="364">
        <f t="shared" si="2003"/>
        <v>0</v>
      </c>
      <c r="BV512" s="364">
        <f t="shared" si="2003"/>
        <v>3310</v>
      </c>
      <c r="BW512" s="364">
        <f t="shared" si="2003"/>
        <v>3334.08</v>
      </c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>
      <c r="A513" s="358"/>
      <c r="B513" s="359"/>
      <c r="C513" s="151" t="s">
        <v>456</v>
      </c>
      <c r="D513" s="357" t="s">
        <v>862</v>
      </c>
      <c r="E513" s="364">
        <f t="shared" ref="E513:BW513" si="2004">E183</f>
        <v>0</v>
      </c>
      <c r="F513" s="364">
        <f t="shared" si="2004"/>
        <v>0</v>
      </c>
      <c r="G513" s="364">
        <f t="shared" si="2004"/>
        <v>0</v>
      </c>
      <c r="H513" s="364">
        <f t="shared" si="2004"/>
        <v>0</v>
      </c>
      <c r="I513" s="365">
        <f t="shared" si="2004"/>
        <v>0</v>
      </c>
      <c r="J513" s="365">
        <f t="shared" si="2004"/>
        <v>0</v>
      </c>
      <c r="K513" s="366">
        <f t="shared" si="2004"/>
        <v>40752</v>
      </c>
      <c r="L513" s="366">
        <f t="shared" si="2004"/>
        <v>0</v>
      </c>
      <c r="M513" s="366">
        <f t="shared" si="2004"/>
        <v>0</v>
      </c>
      <c r="N513" s="366">
        <f t="shared" si="2004"/>
        <v>0</v>
      </c>
      <c r="O513" s="364">
        <f t="shared" si="2004"/>
        <v>8716.4</v>
      </c>
      <c r="P513" s="364">
        <f t="shared" si="2004"/>
        <v>0</v>
      </c>
      <c r="Q513" s="364">
        <f t="shared" si="2004"/>
        <v>0</v>
      </c>
      <c r="R513" s="366">
        <f t="shared" si="2004"/>
        <v>8716.4</v>
      </c>
      <c r="S513" s="366">
        <f t="shared" si="2004"/>
        <v>0</v>
      </c>
      <c r="T513" s="366">
        <f t="shared" si="2004"/>
        <v>0</v>
      </c>
      <c r="U513" s="364">
        <f t="shared" si="2004"/>
        <v>32035.599999999999</v>
      </c>
      <c r="V513" s="364">
        <f t="shared" si="2004"/>
        <v>0</v>
      </c>
      <c r="W513" s="364">
        <f t="shared" si="2004"/>
        <v>0</v>
      </c>
      <c r="X513" s="365">
        <f t="shared" si="2004"/>
        <v>0.21388888888888888</v>
      </c>
      <c r="Y513" s="365">
        <f t="shared" si="2004"/>
        <v>0</v>
      </c>
      <c r="Z513" s="365">
        <f t="shared" si="2004"/>
        <v>0</v>
      </c>
      <c r="AA513" s="366">
        <f t="shared" si="2004"/>
        <v>0</v>
      </c>
      <c r="AB513" s="366">
        <f t="shared" si="2004"/>
        <v>0</v>
      </c>
      <c r="AC513" s="366">
        <f t="shared" si="2004"/>
        <v>0</v>
      </c>
      <c r="AD513" s="366">
        <f t="shared" si="2004"/>
        <v>0</v>
      </c>
      <c r="AE513" s="366">
        <f t="shared" si="2004"/>
        <v>0</v>
      </c>
      <c r="AF513" s="366">
        <f t="shared" si="2004"/>
        <v>0</v>
      </c>
      <c r="AG513" s="366">
        <f t="shared" si="2004"/>
        <v>0</v>
      </c>
      <c r="AH513" s="366">
        <f t="shared" si="2004"/>
        <v>0</v>
      </c>
      <c r="AI513" s="366">
        <f t="shared" si="2004"/>
        <v>0</v>
      </c>
      <c r="AJ513" s="366">
        <f t="shared" si="2004"/>
        <v>1924.4</v>
      </c>
      <c r="AK513" s="366">
        <f t="shared" si="2004"/>
        <v>0</v>
      </c>
      <c r="AL513" s="366">
        <f t="shared" si="2004"/>
        <v>0</v>
      </c>
      <c r="AM513" s="366">
        <f t="shared" si="2004"/>
        <v>3396</v>
      </c>
      <c r="AN513" s="366">
        <f t="shared" si="2004"/>
        <v>0</v>
      </c>
      <c r="AO513" s="366">
        <f t="shared" si="2004"/>
        <v>0</v>
      </c>
      <c r="AP513" s="366">
        <f t="shared" si="2004"/>
        <v>3396</v>
      </c>
      <c r="AQ513" s="366">
        <f t="shared" si="2004"/>
        <v>0</v>
      </c>
      <c r="AR513" s="366">
        <f t="shared" si="2004"/>
        <v>0</v>
      </c>
      <c r="AS513" s="366">
        <f t="shared" si="2004"/>
        <v>0</v>
      </c>
      <c r="AT513" s="366">
        <f t="shared" si="2004"/>
        <v>0</v>
      </c>
      <c r="AU513" s="366">
        <f t="shared" si="2004"/>
        <v>0</v>
      </c>
      <c r="AV513" s="366">
        <f t="shared" si="2004"/>
        <v>0</v>
      </c>
      <c r="AW513" s="366">
        <f t="shared" si="2004"/>
        <v>0</v>
      </c>
      <c r="AX513" s="366">
        <f t="shared" si="2004"/>
        <v>0</v>
      </c>
      <c r="AY513" s="366">
        <f t="shared" si="2004"/>
        <v>0</v>
      </c>
      <c r="AZ513" s="366">
        <f t="shared" si="2004"/>
        <v>0</v>
      </c>
      <c r="BA513" s="366">
        <f t="shared" si="2004"/>
        <v>0</v>
      </c>
      <c r="BB513" s="366">
        <f t="shared" si="2004"/>
        <v>0</v>
      </c>
      <c r="BC513" s="366">
        <f t="shared" si="2004"/>
        <v>0</v>
      </c>
      <c r="BD513" s="366">
        <f t="shared" si="2004"/>
        <v>0</v>
      </c>
      <c r="BE513" s="366">
        <f t="shared" si="2004"/>
        <v>0</v>
      </c>
      <c r="BF513" s="366">
        <f t="shared" si="2004"/>
        <v>0</v>
      </c>
      <c r="BG513" s="366">
        <f t="shared" si="2004"/>
        <v>0</v>
      </c>
      <c r="BH513" s="366">
        <f t="shared" si="2004"/>
        <v>0</v>
      </c>
      <c r="BI513" s="366">
        <f t="shared" si="2004"/>
        <v>0</v>
      </c>
      <c r="BJ513" s="366">
        <f t="shared" si="2004"/>
        <v>0</v>
      </c>
      <c r="BK513" s="366">
        <f t="shared" si="2004"/>
        <v>0</v>
      </c>
      <c r="BL513" s="366">
        <f t="shared" si="2004"/>
        <v>0</v>
      </c>
      <c r="BM513" s="366">
        <f t="shared" si="2004"/>
        <v>0</v>
      </c>
      <c r="BN513" s="364">
        <f t="shared" si="2004"/>
        <v>8716.4</v>
      </c>
      <c r="BO513" s="364">
        <f t="shared" si="2004"/>
        <v>0</v>
      </c>
      <c r="BP513" s="364">
        <f t="shared" si="2004"/>
        <v>8716.4</v>
      </c>
      <c r="BQ513" s="364">
        <f t="shared" si="2004"/>
        <v>32035.599999999999</v>
      </c>
      <c r="BR513" s="364">
        <f t="shared" si="2004"/>
        <v>0</v>
      </c>
      <c r="BS513" s="364">
        <f t="shared" si="2004"/>
        <v>32035.599999999999</v>
      </c>
      <c r="BT513" s="364">
        <f t="shared" si="2004"/>
        <v>0</v>
      </c>
      <c r="BU513" s="364">
        <f t="shared" si="2004"/>
        <v>8716.4</v>
      </c>
      <c r="BV513" s="364">
        <f t="shared" si="2004"/>
        <v>32035.599999999999</v>
      </c>
      <c r="BW513" s="364">
        <f t="shared" si="2004"/>
        <v>8716.4</v>
      </c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>
      <c r="A514" s="358"/>
      <c r="B514" s="359"/>
      <c r="C514" s="56" t="s">
        <v>293</v>
      </c>
      <c r="D514" s="357" t="s">
        <v>458</v>
      </c>
      <c r="E514" s="364">
        <f t="shared" ref="E514:BW514" si="2005">E86+E182+E184</f>
        <v>100000</v>
      </c>
      <c r="F514" s="364">
        <f t="shared" si="2005"/>
        <v>0</v>
      </c>
      <c r="G514" s="364">
        <f t="shared" si="2005"/>
        <v>100000</v>
      </c>
      <c r="H514" s="364">
        <f t="shared" si="2005"/>
        <v>0</v>
      </c>
      <c r="I514" s="365">
        <f t="shared" si="2005"/>
        <v>3.4063750000000004E-2</v>
      </c>
      <c r="J514" s="365">
        <f t="shared" si="2005"/>
        <v>3.4063750000000004E-2</v>
      </c>
      <c r="K514" s="364">
        <f t="shared" si="2005"/>
        <v>12507.27</v>
      </c>
      <c r="L514" s="364">
        <f t="shared" si="2005"/>
        <v>22519</v>
      </c>
      <c r="M514" s="364">
        <f t="shared" si="2005"/>
        <v>0</v>
      </c>
      <c r="N514" s="364">
        <f t="shared" si="2005"/>
        <v>0</v>
      </c>
      <c r="O514" s="364">
        <f t="shared" si="2005"/>
        <v>4958.46</v>
      </c>
      <c r="P514" s="364">
        <f t="shared" si="2005"/>
        <v>22519</v>
      </c>
      <c r="Q514" s="364">
        <f t="shared" si="2005"/>
        <v>0</v>
      </c>
      <c r="R514" s="366">
        <f t="shared" si="2005"/>
        <v>4958.46</v>
      </c>
      <c r="S514" s="366">
        <f t="shared" si="2005"/>
        <v>22519</v>
      </c>
      <c r="T514" s="366">
        <f t="shared" si="2005"/>
        <v>0</v>
      </c>
      <c r="U514" s="364">
        <f t="shared" si="2005"/>
        <v>7548.81</v>
      </c>
      <c r="V514" s="364">
        <f t="shared" si="2005"/>
        <v>0</v>
      </c>
      <c r="W514" s="364">
        <f t="shared" si="2005"/>
        <v>0</v>
      </c>
      <c r="X514" s="365">
        <f t="shared" si="2005"/>
        <v>1.2492242418455883</v>
      </c>
      <c r="Y514" s="365">
        <f t="shared" si="2005"/>
        <v>2</v>
      </c>
      <c r="Z514" s="365">
        <f t="shared" si="2005"/>
        <v>0</v>
      </c>
      <c r="AA514" s="364">
        <f t="shared" si="2005"/>
        <v>0</v>
      </c>
      <c r="AB514" s="364">
        <f t="shared" si="2005"/>
        <v>2185.42</v>
      </c>
      <c r="AC514" s="364">
        <f t="shared" si="2005"/>
        <v>0</v>
      </c>
      <c r="AD514" s="364">
        <f t="shared" si="2005"/>
        <v>0</v>
      </c>
      <c r="AE514" s="364">
        <f t="shared" si="2005"/>
        <v>13356.18</v>
      </c>
      <c r="AF514" s="364">
        <f t="shared" si="2005"/>
        <v>0</v>
      </c>
      <c r="AG514" s="364">
        <f t="shared" si="2005"/>
        <v>0</v>
      </c>
      <c r="AH514" s="364">
        <f t="shared" si="2005"/>
        <v>404.63999999999942</v>
      </c>
      <c r="AI514" s="364">
        <f t="shared" si="2005"/>
        <v>0</v>
      </c>
      <c r="AJ514" s="364">
        <f t="shared" si="2005"/>
        <v>2452.59</v>
      </c>
      <c r="AK514" s="364">
        <f t="shared" si="2005"/>
        <v>5783.72</v>
      </c>
      <c r="AL514" s="364">
        <f t="shared" si="2005"/>
        <v>0</v>
      </c>
      <c r="AM514" s="364">
        <f t="shared" si="2005"/>
        <v>2505.87</v>
      </c>
      <c r="AN514" s="364">
        <f t="shared" si="2005"/>
        <v>789.04</v>
      </c>
      <c r="AO514" s="364">
        <f t="shared" si="2005"/>
        <v>0</v>
      </c>
      <c r="AP514" s="364">
        <f t="shared" si="2005"/>
        <v>0</v>
      </c>
      <c r="AQ514" s="364">
        <f t="shared" si="2005"/>
        <v>0</v>
      </c>
      <c r="AR514" s="364">
        <f t="shared" si="2005"/>
        <v>0</v>
      </c>
      <c r="AS514" s="364">
        <f t="shared" si="2005"/>
        <v>0</v>
      </c>
      <c r="AT514" s="364">
        <f t="shared" si="2005"/>
        <v>0</v>
      </c>
      <c r="AU514" s="364">
        <f t="shared" si="2005"/>
        <v>0</v>
      </c>
      <c r="AV514" s="364">
        <f t="shared" si="2005"/>
        <v>0</v>
      </c>
      <c r="AW514" s="364">
        <f t="shared" si="2005"/>
        <v>0</v>
      </c>
      <c r="AX514" s="364">
        <f t="shared" si="2005"/>
        <v>0</v>
      </c>
      <c r="AY514" s="364">
        <f t="shared" si="2005"/>
        <v>0</v>
      </c>
      <c r="AZ514" s="364">
        <f t="shared" si="2005"/>
        <v>0</v>
      </c>
      <c r="BA514" s="364">
        <f t="shared" si="2005"/>
        <v>0</v>
      </c>
      <c r="BB514" s="364">
        <f t="shared" si="2005"/>
        <v>0</v>
      </c>
      <c r="BC514" s="364">
        <f t="shared" si="2005"/>
        <v>0</v>
      </c>
      <c r="BD514" s="364">
        <f t="shared" si="2005"/>
        <v>0</v>
      </c>
      <c r="BE514" s="364">
        <f t="shared" si="2005"/>
        <v>0</v>
      </c>
      <c r="BF514" s="364">
        <f t="shared" si="2005"/>
        <v>0</v>
      </c>
      <c r="BG514" s="364">
        <f t="shared" si="2005"/>
        <v>0</v>
      </c>
      <c r="BH514" s="364">
        <f t="shared" si="2005"/>
        <v>0</v>
      </c>
      <c r="BI514" s="364">
        <f t="shared" si="2005"/>
        <v>0</v>
      </c>
      <c r="BJ514" s="364">
        <f t="shared" si="2005"/>
        <v>0</v>
      </c>
      <c r="BK514" s="364">
        <f t="shared" si="2005"/>
        <v>0</v>
      </c>
      <c r="BL514" s="364">
        <f t="shared" si="2005"/>
        <v>0</v>
      </c>
      <c r="BM514" s="364">
        <f t="shared" si="2005"/>
        <v>0</v>
      </c>
      <c r="BN514" s="364">
        <f t="shared" si="2005"/>
        <v>4958.46</v>
      </c>
      <c r="BO514" s="364">
        <f t="shared" si="2005"/>
        <v>0</v>
      </c>
      <c r="BP514" s="364">
        <f t="shared" si="2005"/>
        <v>4958.46</v>
      </c>
      <c r="BQ514" s="364">
        <f t="shared" si="2005"/>
        <v>7548.81</v>
      </c>
      <c r="BR514" s="364">
        <f t="shared" si="2005"/>
        <v>0</v>
      </c>
      <c r="BS514" s="364">
        <f t="shared" si="2005"/>
        <v>7548.81</v>
      </c>
      <c r="BT514" s="364">
        <f t="shared" si="2005"/>
        <v>1.8189894035458565E-12</v>
      </c>
      <c r="BU514" s="364">
        <f t="shared" si="2005"/>
        <v>4958.46</v>
      </c>
      <c r="BV514" s="364">
        <f t="shared" si="2005"/>
        <v>7548.81</v>
      </c>
      <c r="BW514" s="364">
        <f t="shared" si="2005"/>
        <v>4958.4600000000019</v>
      </c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>
      <c r="A515" s="358"/>
      <c r="B515" s="359"/>
      <c r="C515" s="151" t="s">
        <v>297</v>
      </c>
      <c r="D515" s="362" t="s">
        <v>863</v>
      </c>
      <c r="E515" s="364">
        <f t="shared" ref="E515:BW515" si="2006">E87</f>
        <v>35000</v>
      </c>
      <c r="F515" s="364">
        <f t="shared" si="2006"/>
        <v>0</v>
      </c>
      <c r="G515" s="364">
        <f t="shared" si="2006"/>
        <v>35000</v>
      </c>
      <c r="H515" s="364">
        <f t="shared" si="2006"/>
        <v>0</v>
      </c>
      <c r="I515" s="365">
        <f t="shared" si="2006"/>
        <v>1.0275428571428571</v>
      </c>
      <c r="J515" s="365">
        <f t="shared" si="2006"/>
        <v>0.16801657142857143</v>
      </c>
      <c r="K515" s="364">
        <f t="shared" si="2006"/>
        <v>35964</v>
      </c>
      <c r="L515" s="364">
        <f t="shared" si="2006"/>
        <v>5287.8</v>
      </c>
      <c r="M515" s="364">
        <f t="shared" si="2006"/>
        <v>0</v>
      </c>
      <c r="N515" s="364">
        <f t="shared" si="2006"/>
        <v>0</v>
      </c>
      <c r="O515" s="364">
        <f t="shared" si="2006"/>
        <v>5880.58</v>
      </c>
      <c r="P515" s="364">
        <f t="shared" si="2006"/>
        <v>5287.8</v>
      </c>
      <c r="Q515" s="364">
        <f t="shared" si="2006"/>
        <v>0</v>
      </c>
      <c r="R515" s="366">
        <f t="shared" si="2006"/>
        <v>5880.58</v>
      </c>
      <c r="S515" s="366">
        <f t="shared" si="2006"/>
        <v>5287.8</v>
      </c>
      <c r="T515" s="366">
        <f t="shared" si="2006"/>
        <v>0</v>
      </c>
      <c r="U515" s="364">
        <f t="shared" si="2006"/>
        <v>30083.42</v>
      </c>
      <c r="V515" s="364">
        <f t="shared" si="2006"/>
        <v>0</v>
      </c>
      <c r="W515" s="364">
        <f t="shared" si="2006"/>
        <v>0</v>
      </c>
      <c r="X515" s="365">
        <f t="shared" si="2006"/>
        <v>0.16351295740184629</v>
      </c>
      <c r="Y515" s="365">
        <f t="shared" si="2006"/>
        <v>1</v>
      </c>
      <c r="Z515" s="365">
        <f t="shared" si="2006"/>
        <v>0</v>
      </c>
      <c r="AA515" s="364">
        <f t="shared" si="2006"/>
        <v>0</v>
      </c>
      <c r="AB515" s="364">
        <f t="shared" si="2006"/>
        <v>0</v>
      </c>
      <c r="AC515" s="364">
        <f t="shared" si="2006"/>
        <v>0</v>
      </c>
      <c r="AD515" s="364">
        <f t="shared" si="2006"/>
        <v>0</v>
      </c>
      <c r="AE515" s="364">
        <f t="shared" si="2006"/>
        <v>5287.8</v>
      </c>
      <c r="AF515" s="364">
        <f t="shared" si="2006"/>
        <v>0</v>
      </c>
      <c r="AG515" s="364">
        <f t="shared" si="2006"/>
        <v>0</v>
      </c>
      <c r="AH515" s="364">
        <f t="shared" si="2006"/>
        <v>0</v>
      </c>
      <c r="AI515" s="364">
        <f t="shared" si="2006"/>
        <v>0</v>
      </c>
      <c r="AJ515" s="364">
        <f t="shared" si="2006"/>
        <v>0</v>
      </c>
      <c r="AK515" s="364">
        <f t="shared" si="2006"/>
        <v>0</v>
      </c>
      <c r="AL515" s="364">
        <f t="shared" si="2006"/>
        <v>0</v>
      </c>
      <c r="AM515" s="364">
        <f t="shared" si="2006"/>
        <v>2884.24</v>
      </c>
      <c r="AN515" s="364">
        <f t="shared" si="2006"/>
        <v>0</v>
      </c>
      <c r="AO515" s="364">
        <f t="shared" si="2006"/>
        <v>0</v>
      </c>
      <c r="AP515" s="364">
        <f t="shared" si="2006"/>
        <v>2996.34</v>
      </c>
      <c r="AQ515" s="364">
        <f t="shared" si="2006"/>
        <v>0</v>
      </c>
      <c r="AR515" s="364">
        <f t="shared" si="2006"/>
        <v>0</v>
      </c>
      <c r="AS515" s="364">
        <f t="shared" si="2006"/>
        <v>0</v>
      </c>
      <c r="AT515" s="364">
        <f t="shared" si="2006"/>
        <v>0</v>
      </c>
      <c r="AU515" s="364">
        <f t="shared" si="2006"/>
        <v>0</v>
      </c>
      <c r="AV515" s="364">
        <f t="shared" si="2006"/>
        <v>0</v>
      </c>
      <c r="AW515" s="364">
        <f t="shared" si="2006"/>
        <v>0</v>
      </c>
      <c r="AX515" s="364">
        <f t="shared" si="2006"/>
        <v>0</v>
      </c>
      <c r="AY515" s="364">
        <f t="shared" si="2006"/>
        <v>0</v>
      </c>
      <c r="AZ515" s="364">
        <f t="shared" si="2006"/>
        <v>0</v>
      </c>
      <c r="BA515" s="364">
        <f t="shared" si="2006"/>
        <v>0</v>
      </c>
      <c r="BB515" s="364">
        <f t="shared" si="2006"/>
        <v>0</v>
      </c>
      <c r="BC515" s="364">
        <f t="shared" si="2006"/>
        <v>0</v>
      </c>
      <c r="BD515" s="364">
        <f t="shared" si="2006"/>
        <v>0</v>
      </c>
      <c r="BE515" s="364">
        <f t="shared" si="2006"/>
        <v>0</v>
      </c>
      <c r="BF515" s="364">
        <f t="shared" si="2006"/>
        <v>0</v>
      </c>
      <c r="BG515" s="364">
        <f t="shared" si="2006"/>
        <v>0</v>
      </c>
      <c r="BH515" s="364">
        <f t="shared" si="2006"/>
        <v>0</v>
      </c>
      <c r="BI515" s="364">
        <f t="shared" si="2006"/>
        <v>0</v>
      </c>
      <c r="BJ515" s="364">
        <f t="shared" si="2006"/>
        <v>0</v>
      </c>
      <c r="BK515" s="364">
        <f t="shared" si="2006"/>
        <v>0</v>
      </c>
      <c r="BL515" s="364">
        <f t="shared" si="2006"/>
        <v>0</v>
      </c>
      <c r="BM515" s="364">
        <f t="shared" si="2006"/>
        <v>0</v>
      </c>
      <c r="BN515" s="364">
        <f t="shared" si="2006"/>
        <v>5880.58</v>
      </c>
      <c r="BO515" s="364">
        <f t="shared" si="2006"/>
        <v>0</v>
      </c>
      <c r="BP515" s="364">
        <f t="shared" si="2006"/>
        <v>5880.58</v>
      </c>
      <c r="BQ515" s="364">
        <f t="shared" si="2006"/>
        <v>30083.42</v>
      </c>
      <c r="BR515" s="364">
        <f t="shared" si="2006"/>
        <v>0</v>
      </c>
      <c r="BS515" s="364">
        <f t="shared" si="2006"/>
        <v>30083.42</v>
      </c>
      <c r="BT515" s="364">
        <f t="shared" si="2006"/>
        <v>0</v>
      </c>
      <c r="BU515" s="364">
        <f t="shared" si="2006"/>
        <v>5880.58</v>
      </c>
      <c r="BV515" s="364">
        <f t="shared" si="2006"/>
        <v>30083.42</v>
      </c>
      <c r="BW515" s="364">
        <f t="shared" si="2006"/>
        <v>5880.58</v>
      </c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>
      <c r="A516" s="358"/>
      <c r="B516" s="359"/>
      <c r="C516" s="56" t="s">
        <v>302</v>
      </c>
      <c r="D516" s="360" t="s">
        <v>303</v>
      </c>
      <c r="E516" s="364">
        <f t="shared" ref="E516:BW516" si="2007">E89</f>
        <v>6000</v>
      </c>
      <c r="F516" s="364">
        <f t="shared" si="2007"/>
        <v>0</v>
      </c>
      <c r="G516" s="364">
        <f t="shared" si="2007"/>
        <v>6000</v>
      </c>
      <c r="H516" s="364">
        <f t="shared" si="2007"/>
        <v>0</v>
      </c>
      <c r="I516" s="365">
        <f t="shared" si="2007"/>
        <v>0</v>
      </c>
      <c r="J516" s="365">
        <f t="shared" si="2007"/>
        <v>0</v>
      </c>
      <c r="K516" s="364">
        <f t="shared" si="2007"/>
        <v>0</v>
      </c>
      <c r="L516" s="364">
        <f t="shared" si="2007"/>
        <v>0</v>
      </c>
      <c r="M516" s="364">
        <f t="shared" si="2007"/>
        <v>0</v>
      </c>
      <c r="N516" s="364">
        <f t="shared" si="2007"/>
        <v>0</v>
      </c>
      <c r="O516" s="364">
        <f t="shared" si="2007"/>
        <v>0</v>
      </c>
      <c r="P516" s="364">
        <f t="shared" si="2007"/>
        <v>0</v>
      </c>
      <c r="Q516" s="364">
        <f t="shared" si="2007"/>
        <v>0</v>
      </c>
      <c r="R516" s="366">
        <f t="shared" si="2007"/>
        <v>0</v>
      </c>
      <c r="S516" s="366">
        <f t="shared" si="2007"/>
        <v>0</v>
      </c>
      <c r="T516" s="366">
        <f t="shared" si="2007"/>
        <v>0</v>
      </c>
      <c r="U516" s="364">
        <f t="shared" si="2007"/>
        <v>0</v>
      </c>
      <c r="V516" s="364">
        <f t="shared" si="2007"/>
        <v>0</v>
      </c>
      <c r="W516" s="364">
        <f t="shared" si="2007"/>
        <v>0</v>
      </c>
      <c r="X516" s="365">
        <f t="shared" si="2007"/>
        <v>0</v>
      </c>
      <c r="Y516" s="365">
        <f t="shared" si="2007"/>
        <v>0</v>
      </c>
      <c r="Z516" s="365">
        <f t="shared" si="2007"/>
        <v>0</v>
      </c>
      <c r="AA516" s="364">
        <f t="shared" si="2007"/>
        <v>0</v>
      </c>
      <c r="AB516" s="364">
        <f t="shared" si="2007"/>
        <v>0</v>
      </c>
      <c r="AC516" s="364">
        <f t="shared" si="2007"/>
        <v>0</v>
      </c>
      <c r="AD516" s="364">
        <f t="shared" si="2007"/>
        <v>0</v>
      </c>
      <c r="AE516" s="364">
        <f t="shared" si="2007"/>
        <v>0</v>
      </c>
      <c r="AF516" s="364">
        <f t="shared" si="2007"/>
        <v>0</v>
      </c>
      <c r="AG516" s="364">
        <f t="shared" si="2007"/>
        <v>0</v>
      </c>
      <c r="AH516" s="364">
        <f t="shared" si="2007"/>
        <v>0</v>
      </c>
      <c r="AI516" s="364">
        <f t="shared" si="2007"/>
        <v>0</v>
      </c>
      <c r="AJ516" s="364">
        <f t="shared" si="2007"/>
        <v>0</v>
      </c>
      <c r="AK516" s="364">
        <f t="shared" si="2007"/>
        <v>0</v>
      </c>
      <c r="AL516" s="364">
        <f t="shared" si="2007"/>
        <v>0</v>
      </c>
      <c r="AM516" s="364">
        <f t="shared" si="2007"/>
        <v>0</v>
      </c>
      <c r="AN516" s="364">
        <f t="shared" si="2007"/>
        <v>0</v>
      </c>
      <c r="AO516" s="364">
        <f t="shared" si="2007"/>
        <v>0</v>
      </c>
      <c r="AP516" s="364">
        <f t="shared" si="2007"/>
        <v>0</v>
      </c>
      <c r="AQ516" s="364">
        <f t="shared" si="2007"/>
        <v>0</v>
      </c>
      <c r="AR516" s="364">
        <f t="shared" si="2007"/>
        <v>0</v>
      </c>
      <c r="AS516" s="364">
        <f t="shared" si="2007"/>
        <v>0</v>
      </c>
      <c r="AT516" s="364">
        <f t="shared" si="2007"/>
        <v>0</v>
      </c>
      <c r="AU516" s="364">
        <f t="shared" si="2007"/>
        <v>0</v>
      </c>
      <c r="AV516" s="364">
        <f t="shared" si="2007"/>
        <v>0</v>
      </c>
      <c r="AW516" s="364">
        <f t="shared" si="2007"/>
        <v>0</v>
      </c>
      <c r="AX516" s="364">
        <f t="shared" si="2007"/>
        <v>0</v>
      </c>
      <c r="AY516" s="364">
        <f t="shared" si="2007"/>
        <v>0</v>
      </c>
      <c r="AZ516" s="364">
        <f t="shared" si="2007"/>
        <v>0</v>
      </c>
      <c r="BA516" s="364">
        <f t="shared" si="2007"/>
        <v>0</v>
      </c>
      <c r="BB516" s="364">
        <f t="shared" si="2007"/>
        <v>0</v>
      </c>
      <c r="BC516" s="364">
        <f t="shared" si="2007"/>
        <v>0</v>
      </c>
      <c r="BD516" s="364">
        <f t="shared" si="2007"/>
        <v>0</v>
      </c>
      <c r="BE516" s="364">
        <f t="shared" si="2007"/>
        <v>0</v>
      </c>
      <c r="BF516" s="364">
        <f t="shared" si="2007"/>
        <v>0</v>
      </c>
      <c r="BG516" s="364">
        <f t="shared" si="2007"/>
        <v>0</v>
      </c>
      <c r="BH516" s="364">
        <f t="shared" si="2007"/>
        <v>0</v>
      </c>
      <c r="BI516" s="364">
        <f t="shared" si="2007"/>
        <v>0</v>
      </c>
      <c r="BJ516" s="364">
        <f t="shared" si="2007"/>
        <v>0</v>
      </c>
      <c r="BK516" s="364">
        <f t="shared" si="2007"/>
        <v>0</v>
      </c>
      <c r="BL516" s="364">
        <f t="shared" si="2007"/>
        <v>0</v>
      </c>
      <c r="BM516" s="364">
        <f t="shared" si="2007"/>
        <v>0</v>
      </c>
      <c r="BN516" s="364">
        <f t="shared" si="2007"/>
        <v>0</v>
      </c>
      <c r="BO516" s="364">
        <f t="shared" si="2007"/>
        <v>0</v>
      </c>
      <c r="BP516" s="364">
        <f t="shared" si="2007"/>
        <v>0</v>
      </c>
      <c r="BQ516" s="364">
        <f t="shared" si="2007"/>
        <v>0</v>
      </c>
      <c r="BR516" s="364">
        <f t="shared" si="2007"/>
        <v>0</v>
      </c>
      <c r="BS516" s="364">
        <f t="shared" si="2007"/>
        <v>0</v>
      </c>
      <c r="BT516" s="364">
        <f t="shared" si="2007"/>
        <v>0</v>
      </c>
      <c r="BU516" s="364">
        <f t="shared" si="2007"/>
        <v>0</v>
      </c>
      <c r="BV516" s="364">
        <f t="shared" si="2007"/>
        <v>0</v>
      </c>
      <c r="BW516" s="364">
        <f t="shared" si="2007"/>
        <v>0</v>
      </c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>
      <c r="A517" s="358"/>
      <c r="B517" s="359"/>
      <c r="C517" s="56" t="s">
        <v>305</v>
      </c>
      <c r="D517" s="357" t="s">
        <v>864</v>
      </c>
      <c r="E517" s="364">
        <f t="shared" ref="E517:BW517" si="2008">E90</f>
        <v>5000</v>
      </c>
      <c r="F517" s="364">
        <f t="shared" si="2008"/>
        <v>0</v>
      </c>
      <c r="G517" s="364">
        <f t="shared" si="2008"/>
        <v>5000</v>
      </c>
      <c r="H517" s="364">
        <f t="shared" si="2008"/>
        <v>0</v>
      </c>
      <c r="I517" s="365">
        <f t="shared" si="2008"/>
        <v>0</v>
      </c>
      <c r="J517" s="365">
        <f t="shared" si="2008"/>
        <v>0</v>
      </c>
      <c r="K517" s="364">
        <f t="shared" si="2008"/>
        <v>0</v>
      </c>
      <c r="L517" s="364">
        <f t="shared" si="2008"/>
        <v>2113.5700000000002</v>
      </c>
      <c r="M517" s="364">
        <f t="shared" si="2008"/>
        <v>0</v>
      </c>
      <c r="N517" s="364">
        <f t="shared" si="2008"/>
        <v>0</v>
      </c>
      <c r="O517" s="364">
        <f t="shared" si="2008"/>
        <v>0</v>
      </c>
      <c r="P517" s="364">
        <f t="shared" si="2008"/>
        <v>1438.7399999999998</v>
      </c>
      <c r="Q517" s="364">
        <f t="shared" si="2008"/>
        <v>0</v>
      </c>
      <c r="R517" s="366">
        <f t="shared" si="2008"/>
        <v>0</v>
      </c>
      <c r="S517" s="366">
        <f t="shared" si="2008"/>
        <v>1438.7399999999998</v>
      </c>
      <c r="T517" s="366">
        <f t="shared" si="2008"/>
        <v>0</v>
      </c>
      <c r="U517" s="364">
        <f t="shared" si="2008"/>
        <v>0</v>
      </c>
      <c r="V517" s="364">
        <f t="shared" si="2008"/>
        <v>674.83000000000038</v>
      </c>
      <c r="W517" s="364">
        <f t="shared" si="2008"/>
        <v>0</v>
      </c>
      <c r="X517" s="365">
        <f t="shared" si="2008"/>
        <v>0</v>
      </c>
      <c r="Y517" s="365">
        <f t="shared" si="2008"/>
        <v>0.68071556655327226</v>
      </c>
      <c r="Z517" s="365">
        <f t="shared" si="2008"/>
        <v>0</v>
      </c>
      <c r="AA517" s="364">
        <f t="shared" si="2008"/>
        <v>0</v>
      </c>
      <c r="AB517" s="364">
        <f t="shared" si="2008"/>
        <v>497.8</v>
      </c>
      <c r="AC517" s="364">
        <f t="shared" si="2008"/>
        <v>0</v>
      </c>
      <c r="AD517" s="364">
        <f t="shared" si="2008"/>
        <v>0</v>
      </c>
      <c r="AE517" s="364">
        <f t="shared" si="2008"/>
        <v>95.24</v>
      </c>
      <c r="AF517" s="364">
        <f t="shared" si="2008"/>
        <v>0</v>
      </c>
      <c r="AG517" s="364">
        <f t="shared" si="2008"/>
        <v>0</v>
      </c>
      <c r="AH517" s="364">
        <f t="shared" si="2008"/>
        <v>126.5</v>
      </c>
      <c r="AI517" s="364">
        <f t="shared" si="2008"/>
        <v>0</v>
      </c>
      <c r="AJ517" s="364">
        <f t="shared" si="2008"/>
        <v>0</v>
      </c>
      <c r="AK517" s="364">
        <f t="shared" si="2008"/>
        <v>169.79</v>
      </c>
      <c r="AL517" s="364">
        <f t="shared" si="2008"/>
        <v>0</v>
      </c>
      <c r="AM517" s="364">
        <f t="shared" si="2008"/>
        <v>0</v>
      </c>
      <c r="AN517" s="364">
        <f t="shared" si="2008"/>
        <v>129.54</v>
      </c>
      <c r="AO517" s="364">
        <f t="shared" si="2008"/>
        <v>0</v>
      </c>
      <c r="AP517" s="364">
        <f t="shared" si="2008"/>
        <v>0</v>
      </c>
      <c r="AQ517" s="364">
        <f t="shared" si="2008"/>
        <v>419.87</v>
      </c>
      <c r="AR517" s="364">
        <f t="shared" si="2008"/>
        <v>0</v>
      </c>
      <c r="AS517" s="364">
        <f t="shared" si="2008"/>
        <v>0</v>
      </c>
      <c r="AT517" s="364">
        <f t="shared" si="2008"/>
        <v>0</v>
      </c>
      <c r="AU517" s="364">
        <f t="shared" si="2008"/>
        <v>0</v>
      </c>
      <c r="AV517" s="364">
        <f t="shared" si="2008"/>
        <v>0</v>
      </c>
      <c r="AW517" s="364">
        <f t="shared" si="2008"/>
        <v>0</v>
      </c>
      <c r="AX517" s="364">
        <f t="shared" si="2008"/>
        <v>0</v>
      </c>
      <c r="AY517" s="364">
        <f t="shared" si="2008"/>
        <v>0</v>
      </c>
      <c r="AZ517" s="364">
        <f t="shared" si="2008"/>
        <v>0</v>
      </c>
      <c r="BA517" s="364">
        <f t="shared" si="2008"/>
        <v>0</v>
      </c>
      <c r="BB517" s="364">
        <f t="shared" si="2008"/>
        <v>0</v>
      </c>
      <c r="BC517" s="364">
        <f t="shared" si="2008"/>
        <v>0</v>
      </c>
      <c r="BD517" s="364">
        <f t="shared" si="2008"/>
        <v>0</v>
      </c>
      <c r="BE517" s="364">
        <f t="shared" si="2008"/>
        <v>0</v>
      </c>
      <c r="BF517" s="364">
        <f t="shared" si="2008"/>
        <v>0</v>
      </c>
      <c r="BG517" s="364">
        <f t="shared" si="2008"/>
        <v>0</v>
      </c>
      <c r="BH517" s="364">
        <f t="shared" si="2008"/>
        <v>0</v>
      </c>
      <c r="BI517" s="364">
        <f t="shared" si="2008"/>
        <v>0</v>
      </c>
      <c r="BJ517" s="364">
        <f t="shared" si="2008"/>
        <v>0</v>
      </c>
      <c r="BK517" s="364">
        <f t="shared" si="2008"/>
        <v>0</v>
      </c>
      <c r="BL517" s="364">
        <f t="shared" si="2008"/>
        <v>0</v>
      </c>
      <c r="BM517" s="364">
        <f t="shared" si="2008"/>
        <v>0</v>
      </c>
      <c r="BN517" s="364">
        <f t="shared" si="2008"/>
        <v>0</v>
      </c>
      <c r="BO517" s="364">
        <f t="shared" si="2008"/>
        <v>0</v>
      </c>
      <c r="BP517" s="364">
        <f t="shared" si="2008"/>
        <v>0</v>
      </c>
      <c r="BQ517" s="364">
        <f t="shared" si="2008"/>
        <v>0</v>
      </c>
      <c r="BR517" s="364">
        <f t="shared" si="2008"/>
        <v>0</v>
      </c>
      <c r="BS517" s="364">
        <f t="shared" si="2008"/>
        <v>0</v>
      </c>
      <c r="BT517" s="364">
        <f t="shared" si="2008"/>
        <v>674.83000000000038</v>
      </c>
      <c r="BU517" s="364">
        <f t="shared" si="2008"/>
        <v>0</v>
      </c>
      <c r="BV517" s="364">
        <f t="shared" si="2008"/>
        <v>0</v>
      </c>
      <c r="BW517" s="364">
        <f t="shared" si="2008"/>
        <v>674.83000000000038</v>
      </c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>
      <c r="A518" s="358"/>
      <c r="B518" s="359"/>
      <c r="C518" s="56" t="s">
        <v>391</v>
      </c>
      <c r="D518" s="360" t="s">
        <v>392</v>
      </c>
      <c r="E518" s="364">
        <f t="shared" ref="E518:BW518" si="2009">E146+E214+E300+E306+E312+E328</f>
        <v>14254.609999999999</v>
      </c>
      <c r="F518" s="364">
        <f t="shared" si="2009"/>
        <v>0</v>
      </c>
      <c r="G518" s="364">
        <f t="shared" si="2009"/>
        <v>14254.609999999999</v>
      </c>
      <c r="H518" s="364">
        <f t="shared" si="2009"/>
        <v>10000</v>
      </c>
      <c r="I518" s="365">
        <f t="shared" si="2009"/>
        <v>0</v>
      </c>
      <c r="J518" s="365">
        <f t="shared" si="2009"/>
        <v>0</v>
      </c>
      <c r="K518" s="366">
        <f t="shared" si="2009"/>
        <v>0</v>
      </c>
      <c r="L518" s="366">
        <f t="shared" si="2009"/>
        <v>0</v>
      </c>
      <c r="M518" s="366">
        <f t="shared" si="2009"/>
        <v>0</v>
      </c>
      <c r="N518" s="366">
        <f t="shared" si="2009"/>
        <v>0</v>
      </c>
      <c r="O518" s="364">
        <f t="shared" si="2009"/>
        <v>0</v>
      </c>
      <c r="P518" s="364">
        <f t="shared" si="2009"/>
        <v>0</v>
      </c>
      <c r="Q518" s="364">
        <f t="shared" si="2009"/>
        <v>0</v>
      </c>
      <c r="R518" s="366">
        <f t="shared" si="2009"/>
        <v>0</v>
      </c>
      <c r="S518" s="366">
        <f t="shared" si="2009"/>
        <v>0</v>
      </c>
      <c r="T518" s="366">
        <f t="shared" si="2009"/>
        <v>0</v>
      </c>
      <c r="U518" s="364">
        <f t="shared" si="2009"/>
        <v>0</v>
      </c>
      <c r="V518" s="364">
        <f t="shared" si="2009"/>
        <v>0</v>
      </c>
      <c r="W518" s="364">
        <f t="shared" si="2009"/>
        <v>0</v>
      </c>
      <c r="X518" s="365">
        <f t="shared" si="2009"/>
        <v>0</v>
      </c>
      <c r="Y518" s="365">
        <f t="shared" si="2009"/>
        <v>0</v>
      </c>
      <c r="Z518" s="365">
        <f t="shared" si="2009"/>
        <v>0</v>
      </c>
      <c r="AA518" s="366">
        <f t="shared" si="2009"/>
        <v>0</v>
      </c>
      <c r="AB518" s="366">
        <f t="shared" si="2009"/>
        <v>0</v>
      </c>
      <c r="AC518" s="366">
        <f t="shared" si="2009"/>
        <v>0</v>
      </c>
      <c r="AD518" s="366">
        <f t="shared" si="2009"/>
        <v>0</v>
      </c>
      <c r="AE518" s="366">
        <f t="shared" si="2009"/>
        <v>0</v>
      </c>
      <c r="AF518" s="366">
        <f t="shared" si="2009"/>
        <v>0</v>
      </c>
      <c r="AG518" s="366">
        <f t="shared" si="2009"/>
        <v>0</v>
      </c>
      <c r="AH518" s="366">
        <f t="shared" si="2009"/>
        <v>0</v>
      </c>
      <c r="AI518" s="366">
        <f t="shared" si="2009"/>
        <v>0</v>
      </c>
      <c r="AJ518" s="366">
        <f t="shared" si="2009"/>
        <v>0</v>
      </c>
      <c r="AK518" s="366">
        <f t="shared" si="2009"/>
        <v>0</v>
      </c>
      <c r="AL518" s="366">
        <f t="shared" si="2009"/>
        <v>0</v>
      </c>
      <c r="AM518" s="366">
        <f t="shared" si="2009"/>
        <v>0</v>
      </c>
      <c r="AN518" s="366">
        <f t="shared" si="2009"/>
        <v>0</v>
      </c>
      <c r="AO518" s="366">
        <f t="shared" si="2009"/>
        <v>0</v>
      </c>
      <c r="AP518" s="366">
        <f t="shared" si="2009"/>
        <v>0</v>
      </c>
      <c r="AQ518" s="366">
        <f t="shared" si="2009"/>
        <v>0</v>
      </c>
      <c r="AR518" s="366">
        <f t="shared" si="2009"/>
        <v>0</v>
      </c>
      <c r="AS518" s="366">
        <f t="shared" si="2009"/>
        <v>0</v>
      </c>
      <c r="AT518" s="366">
        <f t="shared" si="2009"/>
        <v>0</v>
      </c>
      <c r="AU518" s="366">
        <f t="shared" si="2009"/>
        <v>0</v>
      </c>
      <c r="AV518" s="366">
        <f t="shared" si="2009"/>
        <v>0</v>
      </c>
      <c r="AW518" s="366">
        <f t="shared" si="2009"/>
        <v>0</v>
      </c>
      <c r="AX518" s="366">
        <f t="shared" si="2009"/>
        <v>0</v>
      </c>
      <c r="AY518" s="366">
        <f t="shared" si="2009"/>
        <v>0</v>
      </c>
      <c r="AZ518" s="366">
        <f t="shared" si="2009"/>
        <v>0</v>
      </c>
      <c r="BA518" s="366">
        <f t="shared" si="2009"/>
        <v>0</v>
      </c>
      <c r="BB518" s="366">
        <f t="shared" si="2009"/>
        <v>0</v>
      </c>
      <c r="BC518" s="366">
        <f t="shared" si="2009"/>
        <v>0</v>
      </c>
      <c r="BD518" s="366">
        <f t="shared" si="2009"/>
        <v>0</v>
      </c>
      <c r="BE518" s="366">
        <f t="shared" si="2009"/>
        <v>0</v>
      </c>
      <c r="BF518" s="366">
        <f t="shared" si="2009"/>
        <v>0</v>
      </c>
      <c r="BG518" s="366">
        <f t="shared" si="2009"/>
        <v>0</v>
      </c>
      <c r="BH518" s="366">
        <f t="shared" si="2009"/>
        <v>0</v>
      </c>
      <c r="BI518" s="366">
        <f t="shared" si="2009"/>
        <v>0</v>
      </c>
      <c r="BJ518" s="366">
        <f t="shared" si="2009"/>
        <v>0</v>
      </c>
      <c r="BK518" s="366">
        <f t="shared" si="2009"/>
        <v>0</v>
      </c>
      <c r="BL518" s="366">
        <f t="shared" si="2009"/>
        <v>0</v>
      </c>
      <c r="BM518" s="366">
        <f t="shared" si="2009"/>
        <v>0</v>
      </c>
      <c r="BN518" s="364">
        <f t="shared" si="2009"/>
        <v>0</v>
      </c>
      <c r="BO518" s="364">
        <f t="shared" si="2009"/>
        <v>0</v>
      </c>
      <c r="BP518" s="364">
        <f t="shared" si="2009"/>
        <v>0</v>
      </c>
      <c r="BQ518" s="364">
        <f t="shared" si="2009"/>
        <v>0</v>
      </c>
      <c r="BR518" s="364">
        <f t="shared" si="2009"/>
        <v>0</v>
      </c>
      <c r="BS518" s="364">
        <f t="shared" si="2009"/>
        <v>0</v>
      </c>
      <c r="BT518" s="364">
        <f t="shared" si="2009"/>
        <v>0</v>
      </c>
      <c r="BU518" s="364">
        <f t="shared" si="2009"/>
        <v>0</v>
      </c>
      <c r="BV518" s="364">
        <f t="shared" si="2009"/>
        <v>0</v>
      </c>
      <c r="BW518" s="364">
        <f t="shared" si="2009"/>
        <v>0</v>
      </c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 customHeight="1">
      <c r="A519" s="358"/>
      <c r="B519" s="359"/>
      <c r="C519" s="56" t="s">
        <v>309</v>
      </c>
      <c r="D519" s="360" t="s">
        <v>865</v>
      </c>
      <c r="E519" s="364">
        <f t="shared" ref="E519:BW519" si="2010">E91</f>
        <v>3000</v>
      </c>
      <c r="F519" s="364">
        <f t="shared" si="2010"/>
        <v>0</v>
      </c>
      <c r="G519" s="364">
        <f t="shared" si="2010"/>
        <v>3000</v>
      </c>
      <c r="H519" s="364">
        <f t="shared" si="2010"/>
        <v>0</v>
      </c>
      <c r="I519" s="365">
        <f t="shared" si="2010"/>
        <v>0.83333333333333337</v>
      </c>
      <c r="J519" s="365">
        <f t="shared" si="2010"/>
        <v>0.46772333333333338</v>
      </c>
      <c r="K519" s="364">
        <f t="shared" si="2010"/>
        <v>2500</v>
      </c>
      <c r="L519" s="364">
        <f t="shared" si="2010"/>
        <v>432.87</v>
      </c>
      <c r="M519" s="364">
        <f t="shared" si="2010"/>
        <v>0</v>
      </c>
      <c r="N519" s="364">
        <f t="shared" si="2010"/>
        <v>0</v>
      </c>
      <c r="O519" s="364">
        <f t="shared" si="2010"/>
        <v>1403.17</v>
      </c>
      <c r="P519" s="364">
        <f t="shared" si="2010"/>
        <v>432.87</v>
      </c>
      <c r="Q519" s="364">
        <f t="shared" si="2010"/>
        <v>0</v>
      </c>
      <c r="R519" s="366">
        <f t="shared" si="2010"/>
        <v>1403.17</v>
      </c>
      <c r="S519" s="366">
        <f t="shared" si="2010"/>
        <v>432.87</v>
      </c>
      <c r="T519" s="366">
        <f t="shared" si="2010"/>
        <v>0</v>
      </c>
      <c r="U519" s="364">
        <f t="shared" si="2010"/>
        <v>1096.83</v>
      </c>
      <c r="V519" s="364">
        <f t="shared" si="2010"/>
        <v>0</v>
      </c>
      <c r="W519" s="364">
        <f t="shared" si="2010"/>
        <v>0</v>
      </c>
      <c r="X519" s="365">
        <f t="shared" si="2010"/>
        <v>0.56126799999999999</v>
      </c>
      <c r="Y519" s="365">
        <f t="shared" si="2010"/>
        <v>1</v>
      </c>
      <c r="Z519" s="365">
        <f t="shared" si="2010"/>
        <v>0</v>
      </c>
      <c r="AA519" s="364">
        <f t="shared" si="2010"/>
        <v>0</v>
      </c>
      <c r="AB519" s="364">
        <f t="shared" si="2010"/>
        <v>255.71</v>
      </c>
      <c r="AC519" s="364">
        <f t="shared" si="2010"/>
        <v>0</v>
      </c>
      <c r="AD519" s="364">
        <f t="shared" si="2010"/>
        <v>135.97999999999999</v>
      </c>
      <c r="AE519" s="364">
        <f t="shared" si="2010"/>
        <v>177.16000000000003</v>
      </c>
      <c r="AF519" s="364">
        <f t="shared" si="2010"/>
        <v>0</v>
      </c>
      <c r="AG519" s="364">
        <f t="shared" si="2010"/>
        <v>710.07</v>
      </c>
      <c r="AH519" s="364">
        <f t="shared" si="2010"/>
        <v>0</v>
      </c>
      <c r="AI519" s="364">
        <f t="shared" si="2010"/>
        <v>0</v>
      </c>
      <c r="AJ519" s="364">
        <f t="shared" si="2010"/>
        <v>228.6</v>
      </c>
      <c r="AK519" s="364">
        <f t="shared" si="2010"/>
        <v>0</v>
      </c>
      <c r="AL519" s="364">
        <f t="shared" si="2010"/>
        <v>0</v>
      </c>
      <c r="AM519" s="364">
        <f t="shared" si="2010"/>
        <v>0</v>
      </c>
      <c r="AN519" s="364">
        <f t="shared" si="2010"/>
        <v>0</v>
      </c>
      <c r="AO519" s="364">
        <f t="shared" si="2010"/>
        <v>0</v>
      </c>
      <c r="AP519" s="364">
        <f t="shared" si="2010"/>
        <v>328.52</v>
      </c>
      <c r="AQ519" s="364">
        <f t="shared" si="2010"/>
        <v>0</v>
      </c>
      <c r="AR519" s="364">
        <f t="shared" si="2010"/>
        <v>0</v>
      </c>
      <c r="AS519" s="364">
        <f t="shared" si="2010"/>
        <v>0</v>
      </c>
      <c r="AT519" s="364">
        <f t="shared" si="2010"/>
        <v>0</v>
      </c>
      <c r="AU519" s="364">
        <f t="shared" si="2010"/>
        <v>0</v>
      </c>
      <c r="AV519" s="364">
        <f t="shared" si="2010"/>
        <v>0</v>
      </c>
      <c r="AW519" s="364">
        <f t="shared" si="2010"/>
        <v>0</v>
      </c>
      <c r="AX519" s="364">
        <f t="shared" si="2010"/>
        <v>0</v>
      </c>
      <c r="AY519" s="364">
        <f t="shared" si="2010"/>
        <v>0</v>
      </c>
      <c r="AZ519" s="364">
        <f t="shared" si="2010"/>
        <v>0</v>
      </c>
      <c r="BA519" s="364">
        <f t="shared" si="2010"/>
        <v>0</v>
      </c>
      <c r="BB519" s="364">
        <f t="shared" si="2010"/>
        <v>0</v>
      </c>
      <c r="BC519" s="364">
        <f t="shared" si="2010"/>
        <v>0</v>
      </c>
      <c r="BD519" s="364">
        <f t="shared" si="2010"/>
        <v>0</v>
      </c>
      <c r="BE519" s="364">
        <f t="shared" si="2010"/>
        <v>0</v>
      </c>
      <c r="BF519" s="364">
        <f t="shared" si="2010"/>
        <v>0</v>
      </c>
      <c r="BG519" s="364">
        <f t="shared" si="2010"/>
        <v>0</v>
      </c>
      <c r="BH519" s="364">
        <f t="shared" si="2010"/>
        <v>0</v>
      </c>
      <c r="BI519" s="364">
        <f t="shared" si="2010"/>
        <v>0</v>
      </c>
      <c r="BJ519" s="364">
        <f t="shared" si="2010"/>
        <v>0</v>
      </c>
      <c r="BK519" s="364">
        <f t="shared" si="2010"/>
        <v>0</v>
      </c>
      <c r="BL519" s="364">
        <f t="shared" si="2010"/>
        <v>0</v>
      </c>
      <c r="BM519" s="364">
        <f t="shared" si="2010"/>
        <v>0</v>
      </c>
      <c r="BN519" s="364">
        <f t="shared" si="2010"/>
        <v>1403.17</v>
      </c>
      <c r="BO519" s="364">
        <f t="shared" si="2010"/>
        <v>0</v>
      </c>
      <c r="BP519" s="364">
        <f t="shared" si="2010"/>
        <v>1403.17</v>
      </c>
      <c r="BQ519" s="364">
        <f t="shared" si="2010"/>
        <v>1096.83</v>
      </c>
      <c r="BR519" s="364">
        <f t="shared" si="2010"/>
        <v>0</v>
      </c>
      <c r="BS519" s="364">
        <f t="shared" si="2010"/>
        <v>1096.83</v>
      </c>
      <c r="BT519" s="364">
        <f t="shared" si="2010"/>
        <v>0</v>
      </c>
      <c r="BU519" s="364">
        <f t="shared" si="2010"/>
        <v>1403.17</v>
      </c>
      <c r="BV519" s="364">
        <f t="shared" si="2010"/>
        <v>1096.83</v>
      </c>
      <c r="BW519" s="364">
        <f t="shared" si="2010"/>
        <v>1403.17</v>
      </c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>
      <c r="A520" s="358"/>
      <c r="B520" s="359"/>
      <c r="C520" s="56" t="s">
        <v>650</v>
      </c>
      <c r="D520" s="357" t="s">
        <v>866</v>
      </c>
      <c r="E520" s="364">
        <f t="shared" ref="E520:BW520" si="2011">E324+E349+E367</f>
        <v>10000</v>
      </c>
      <c r="F520" s="364">
        <f t="shared" si="2011"/>
        <v>0</v>
      </c>
      <c r="G520" s="364">
        <f t="shared" si="2011"/>
        <v>10000</v>
      </c>
      <c r="H520" s="364">
        <f t="shared" si="2011"/>
        <v>0</v>
      </c>
      <c r="I520" s="365">
        <f t="shared" si="2011"/>
        <v>0.15</v>
      </c>
      <c r="J520" s="365">
        <f t="shared" si="2011"/>
        <v>0.15</v>
      </c>
      <c r="K520" s="366">
        <f t="shared" si="2011"/>
        <v>15500</v>
      </c>
      <c r="L520" s="366">
        <f t="shared" si="2011"/>
        <v>0</v>
      </c>
      <c r="M520" s="366">
        <f t="shared" si="2011"/>
        <v>0</v>
      </c>
      <c r="N520" s="366">
        <f t="shared" si="2011"/>
        <v>0</v>
      </c>
      <c r="O520" s="364">
        <f t="shared" si="2011"/>
        <v>3460</v>
      </c>
      <c r="P520" s="364">
        <f t="shared" si="2011"/>
        <v>0</v>
      </c>
      <c r="Q520" s="364">
        <f t="shared" si="2011"/>
        <v>0</v>
      </c>
      <c r="R520" s="366">
        <f t="shared" si="2011"/>
        <v>3460</v>
      </c>
      <c r="S520" s="366">
        <f t="shared" si="2011"/>
        <v>0</v>
      </c>
      <c r="T520" s="366">
        <f t="shared" si="2011"/>
        <v>0</v>
      </c>
      <c r="U520" s="364">
        <f t="shared" si="2011"/>
        <v>12040</v>
      </c>
      <c r="V520" s="364">
        <f t="shared" si="2011"/>
        <v>0</v>
      </c>
      <c r="W520" s="364">
        <f t="shared" si="2011"/>
        <v>0</v>
      </c>
      <c r="X520" s="365">
        <f t="shared" si="2011"/>
        <v>1.1400000000000001</v>
      </c>
      <c r="Y520" s="365">
        <f t="shared" si="2011"/>
        <v>0</v>
      </c>
      <c r="Z520" s="365">
        <f t="shared" si="2011"/>
        <v>0</v>
      </c>
      <c r="AA520" s="366">
        <f t="shared" si="2011"/>
        <v>0</v>
      </c>
      <c r="AB520" s="366">
        <f t="shared" si="2011"/>
        <v>0</v>
      </c>
      <c r="AC520" s="366">
        <f t="shared" si="2011"/>
        <v>0</v>
      </c>
      <c r="AD520" s="366">
        <f t="shared" si="2011"/>
        <v>0</v>
      </c>
      <c r="AE520" s="366">
        <f t="shared" si="2011"/>
        <v>0</v>
      </c>
      <c r="AF520" s="366">
        <f t="shared" si="2011"/>
        <v>0</v>
      </c>
      <c r="AG520" s="366">
        <f t="shared" si="2011"/>
        <v>0</v>
      </c>
      <c r="AH520" s="366">
        <f t="shared" si="2011"/>
        <v>0</v>
      </c>
      <c r="AI520" s="366">
        <f t="shared" si="2011"/>
        <v>0</v>
      </c>
      <c r="AJ520" s="366">
        <f t="shared" si="2011"/>
        <v>0</v>
      </c>
      <c r="AK520" s="366">
        <f t="shared" si="2011"/>
        <v>0</v>
      </c>
      <c r="AL520" s="366">
        <f t="shared" si="2011"/>
        <v>0</v>
      </c>
      <c r="AM520" s="366">
        <f t="shared" si="2011"/>
        <v>0</v>
      </c>
      <c r="AN520" s="366">
        <f t="shared" si="2011"/>
        <v>0</v>
      </c>
      <c r="AO520" s="366">
        <f t="shared" si="2011"/>
        <v>0</v>
      </c>
      <c r="AP520" s="366">
        <f t="shared" si="2011"/>
        <v>3460</v>
      </c>
      <c r="AQ520" s="366">
        <f t="shared" si="2011"/>
        <v>0</v>
      </c>
      <c r="AR520" s="366">
        <f t="shared" si="2011"/>
        <v>0</v>
      </c>
      <c r="AS520" s="366">
        <f t="shared" si="2011"/>
        <v>0</v>
      </c>
      <c r="AT520" s="366">
        <f t="shared" si="2011"/>
        <v>0</v>
      </c>
      <c r="AU520" s="366">
        <f t="shared" si="2011"/>
        <v>0</v>
      </c>
      <c r="AV520" s="366">
        <f t="shared" si="2011"/>
        <v>0</v>
      </c>
      <c r="AW520" s="366">
        <f t="shared" si="2011"/>
        <v>0</v>
      </c>
      <c r="AX520" s="366">
        <f t="shared" si="2011"/>
        <v>0</v>
      </c>
      <c r="AY520" s="366">
        <f t="shared" si="2011"/>
        <v>0</v>
      </c>
      <c r="AZ520" s="366">
        <f t="shared" si="2011"/>
        <v>0</v>
      </c>
      <c r="BA520" s="366">
        <f t="shared" si="2011"/>
        <v>0</v>
      </c>
      <c r="BB520" s="366">
        <f t="shared" si="2011"/>
        <v>0</v>
      </c>
      <c r="BC520" s="366">
        <f t="shared" si="2011"/>
        <v>0</v>
      </c>
      <c r="BD520" s="366">
        <f t="shared" si="2011"/>
        <v>0</v>
      </c>
      <c r="BE520" s="366">
        <f t="shared" si="2011"/>
        <v>0</v>
      </c>
      <c r="BF520" s="366">
        <f t="shared" si="2011"/>
        <v>0</v>
      </c>
      <c r="BG520" s="366">
        <f t="shared" si="2011"/>
        <v>0</v>
      </c>
      <c r="BH520" s="366">
        <f t="shared" si="2011"/>
        <v>0</v>
      </c>
      <c r="BI520" s="366">
        <f t="shared" si="2011"/>
        <v>0</v>
      </c>
      <c r="BJ520" s="366">
        <f t="shared" si="2011"/>
        <v>0</v>
      </c>
      <c r="BK520" s="366">
        <f t="shared" si="2011"/>
        <v>0</v>
      </c>
      <c r="BL520" s="366">
        <f t="shared" si="2011"/>
        <v>0</v>
      </c>
      <c r="BM520" s="366">
        <f t="shared" si="2011"/>
        <v>0</v>
      </c>
      <c r="BN520" s="364">
        <f t="shared" si="2011"/>
        <v>3460</v>
      </c>
      <c r="BO520" s="364">
        <f t="shared" si="2011"/>
        <v>0</v>
      </c>
      <c r="BP520" s="364">
        <f t="shared" si="2011"/>
        <v>3460</v>
      </c>
      <c r="BQ520" s="364">
        <f t="shared" si="2011"/>
        <v>12040</v>
      </c>
      <c r="BR520" s="364">
        <f t="shared" si="2011"/>
        <v>0</v>
      </c>
      <c r="BS520" s="364">
        <f t="shared" si="2011"/>
        <v>12040</v>
      </c>
      <c r="BT520" s="364">
        <f t="shared" si="2011"/>
        <v>0</v>
      </c>
      <c r="BU520" s="364">
        <f t="shared" si="2011"/>
        <v>3460</v>
      </c>
      <c r="BV520" s="364">
        <f t="shared" si="2011"/>
        <v>12040</v>
      </c>
      <c r="BW520" s="364">
        <f t="shared" si="2011"/>
        <v>3460</v>
      </c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>
      <c r="A521" s="358"/>
      <c r="B521" s="359"/>
      <c r="C521" s="56" t="s">
        <v>311</v>
      </c>
      <c r="D521" s="360" t="s">
        <v>319</v>
      </c>
      <c r="E521" s="364">
        <f t="shared" ref="E521:BW521" si="2012">E92+E93+E94+E95+E96+E97+E98+E99+E421</f>
        <v>0</v>
      </c>
      <c r="F521" s="364">
        <f t="shared" si="2012"/>
        <v>0</v>
      </c>
      <c r="G521" s="364">
        <f t="shared" si="2012"/>
        <v>0</v>
      </c>
      <c r="H521" s="364">
        <f t="shared" si="2012"/>
        <v>5470000</v>
      </c>
      <c r="I521" s="365">
        <f t="shared" si="2012"/>
        <v>0</v>
      </c>
      <c r="J521" s="365">
        <f t="shared" si="2012"/>
        <v>0</v>
      </c>
      <c r="K521" s="364">
        <f t="shared" si="2012"/>
        <v>0</v>
      </c>
      <c r="L521" s="364">
        <f t="shared" si="2012"/>
        <v>0</v>
      </c>
      <c r="M521" s="364">
        <f t="shared" si="2012"/>
        <v>0</v>
      </c>
      <c r="N521" s="364">
        <f t="shared" si="2012"/>
        <v>0</v>
      </c>
      <c r="O521" s="364">
        <f t="shared" si="2012"/>
        <v>0</v>
      </c>
      <c r="P521" s="364">
        <f t="shared" si="2012"/>
        <v>0</v>
      </c>
      <c r="Q521" s="364">
        <f t="shared" si="2012"/>
        <v>0</v>
      </c>
      <c r="R521" s="366">
        <f t="shared" si="2012"/>
        <v>0</v>
      </c>
      <c r="S521" s="366">
        <f t="shared" si="2012"/>
        <v>0</v>
      </c>
      <c r="T521" s="366">
        <f t="shared" si="2012"/>
        <v>0</v>
      </c>
      <c r="U521" s="364">
        <f t="shared" si="2012"/>
        <v>0</v>
      </c>
      <c r="V521" s="364">
        <f t="shared" si="2012"/>
        <v>0</v>
      </c>
      <c r="W521" s="364">
        <f t="shared" si="2012"/>
        <v>0</v>
      </c>
      <c r="X521" s="365">
        <f t="shared" si="2012"/>
        <v>0</v>
      </c>
      <c r="Y521" s="365">
        <f t="shared" si="2012"/>
        <v>0</v>
      </c>
      <c r="Z521" s="365">
        <f t="shared" si="2012"/>
        <v>0</v>
      </c>
      <c r="AA521" s="364">
        <f t="shared" si="2012"/>
        <v>0</v>
      </c>
      <c r="AB521" s="364">
        <f t="shared" si="2012"/>
        <v>0</v>
      </c>
      <c r="AC521" s="364">
        <f t="shared" si="2012"/>
        <v>0</v>
      </c>
      <c r="AD521" s="364">
        <f t="shared" si="2012"/>
        <v>0</v>
      </c>
      <c r="AE521" s="364">
        <f t="shared" si="2012"/>
        <v>0</v>
      </c>
      <c r="AF521" s="364">
        <f t="shared" si="2012"/>
        <v>0</v>
      </c>
      <c r="AG521" s="364">
        <f t="shared" si="2012"/>
        <v>0</v>
      </c>
      <c r="AH521" s="364">
        <f t="shared" si="2012"/>
        <v>0</v>
      </c>
      <c r="AI521" s="364">
        <f t="shared" si="2012"/>
        <v>0</v>
      </c>
      <c r="AJ521" s="364">
        <f t="shared" si="2012"/>
        <v>0</v>
      </c>
      <c r="AK521" s="364">
        <f t="shared" si="2012"/>
        <v>0</v>
      </c>
      <c r="AL521" s="364">
        <f t="shared" si="2012"/>
        <v>0</v>
      </c>
      <c r="AM521" s="364">
        <f t="shared" si="2012"/>
        <v>0</v>
      </c>
      <c r="AN521" s="364">
        <f t="shared" si="2012"/>
        <v>0</v>
      </c>
      <c r="AO521" s="364">
        <f t="shared" si="2012"/>
        <v>0</v>
      </c>
      <c r="AP521" s="364">
        <f t="shared" si="2012"/>
        <v>0</v>
      </c>
      <c r="AQ521" s="364">
        <f t="shared" si="2012"/>
        <v>0</v>
      </c>
      <c r="AR521" s="364">
        <f t="shared" si="2012"/>
        <v>0</v>
      </c>
      <c r="AS521" s="364">
        <f t="shared" si="2012"/>
        <v>0</v>
      </c>
      <c r="AT521" s="364">
        <f t="shared" si="2012"/>
        <v>0</v>
      </c>
      <c r="AU521" s="364">
        <f t="shared" si="2012"/>
        <v>0</v>
      </c>
      <c r="AV521" s="364">
        <f t="shared" si="2012"/>
        <v>0</v>
      </c>
      <c r="AW521" s="364">
        <f t="shared" si="2012"/>
        <v>0</v>
      </c>
      <c r="AX521" s="364">
        <f t="shared" si="2012"/>
        <v>0</v>
      </c>
      <c r="AY521" s="364">
        <f t="shared" si="2012"/>
        <v>0</v>
      </c>
      <c r="AZ521" s="364">
        <f t="shared" si="2012"/>
        <v>0</v>
      </c>
      <c r="BA521" s="364">
        <f t="shared" si="2012"/>
        <v>0</v>
      </c>
      <c r="BB521" s="364">
        <f t="shared" si="2012"/>
        <v>0</v>
      </c>
      <c r="BC521" s="364">
        <f t="shared" si="2012"/>
        <v>0</v>
      </c>
      <c r="BD521" s="364">
        <f t="shared" si="2012"/>
        <v>0</v>
      </c>
      <c r="BE521" s="364">
        <f t="shared" si="2012"/>
        <v>0</v>
      </c>
      <c r="BF521" s="364">
        <f t="shared" si="2012"/>
        <v>0</v>
      </c>
      <c r="BG521" s="364">
        <f t="shared" si="2012"/>
        <v>0</v>
      </c>
      <c r="BH521" s="364">
        <f t="shared" si="2012"/>
        <v>0</v>
      </c>
      <c r="BI521" s="364">
        <f t="shared" si="2012"/>
        <v>0</v>
      </c>
      <c r="BJ521" s="364">
        <f t="shared" si="2012"/>
        <v>0</v>
      </c>
      <c r="BK521" s="364">
        <f t="shared" si="2012"/>
        <v>0</v>
      </c>
      <c r="BL521" s="364">
        <f t="shared" si="2012"/>
        <v>0</v>
      </c>
      <c r="BM521" s="364">
        <f t="shared" si="2012"/>
        <v>0</v>
      </c>
      <c r="BN521" s="364">
        <f t="shared" si="2012"/>
        <v>0</v>
      </c>
      <c r="BO521" s="364">
        <f t="shared" si="2012"/>
        <v>0</v>
      </c>
      <c r="BP521" s="364">
        <f t="shared" si="2012"/>
        <v>0</v>
      </c>
      <c r="BQ521" s="364">
        <f t="shared" si="2012"/>
        <v>0</v>
      </c>
      <c r="BR521" s="364">
        <f t="shared" si="2012"/>
        <v>0</v>
      </c>
      <c r="BS521" s="364">
        <f t="shared" si="2012"/>
        <v>0</v>
      </c>
      <c r="BT521" s="364">
        <f t="shared" si="2012"/>
        <v>0</v>
      </c>
      <c r="BU521" s="364">
        <f t="shared" si="2012"/>
        <v>0</v>
      </c>
      <c r="BV521" s="364">
        <f t="shared" si="2012"/>
        <v>0</v>
      </c>
      <c r="BW521" s="364">
        <f t="shared" si="2012"/>
        <v>0</v>
      </c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>
      <c r="A522" s="358"/>
      <c r="B522" s="359"/>
      <c r="C522" s="56" t="s">
        <v>320</v>
      </c>
      <c r="D522" s="360" t="s">
        <v>321</v>
      </c>
      <c r="E522" s="364">
        <f t="shared" ref="E522:BW522" si="2013">E100+E101+E422</f>
        <v>0</v>
      </c>
      <c r="F522" s="364">
        <f t="shared" si="2013"/>
        <v>0</v>
      </c>
      <c r="G522" s="364">
        <f t="shared" si="2013"/>
        <v>0</v>
      </c>
      <c r="H522" s="364">
        <f t="shared" si="2013"/>
        <v>750000</v>
      </c>
      <c r="I522" s="365">
        <f t="shared" si="2013"/>
        <v>0</v>
      </c>
      <c r="J522" s="365">
        <f t="shared" si="2013"/>
        <v>0</v>
      </c>
      <c r="K522" s="364">
        <f t="shared" si="2013"/>
        <v>0</v>
      </c>
      <c r="L522" s="364">
        <f t="shared" si="2013"/>
        <v>0</v>
      </c>
      <c r="M522" s="364">
        <f t="shared" si="2013"/>
        <v>0</v>
      </c>
      <c r="N522" s="364">
        <f t="shared" si="2013"/>
        <v>0</v>
      </c>
      <c r="O522" s="364">
        <f t="shared" si="2013"/>
        <v>0</v>
      </c>
      <c r="P522" s="364">
        <f t="shared" si="2013"/>
        <v>0</v>
      </c>
      <c r="Q522" s="364">
        <f t="shared" si="2013"/>
        <v>0</v>
      </c>
      <c r="R522" s="366">
        <f t="shared" si="2013"/>
        <v>0</v>
      </c>
      <c r="S522" s="366">
        <f t="shared" si="2013"/>
        <v>0</v>
      </c>
      <c r="T522" s="366">
        <f t="shared" si="2013"/>
        <v>0</v>
      </c>
      <c r="U522" s="364">
        <f t="shared" si="2013"/>
        <v>0</v>
      </c>
      <c r="V522" s="364">
        <f t="shared" si="2013"/>
        <v>0</v>
      </c>
      <c r="W522" s="364">
        <f t="shared" si="2013"/>
        <v>0</v>
      </c>
      <c r="X522" s="365">
        <f t="shared" si="2013"/>
        <v>0</v>
      </c>
      <c r="Y522" s="365">
        <f t="shared" si="2013"/>
        <v>0</v>
      </c>
      <c r="Z522" s="365">
        <f t="shared" si="2013"/>
        <v>0</v>
      </c>
      <c r="AA522" s="364">
        <f t="shared" si="2013"/>
        <v>0</v>
      </c>
      <c r="AB522" s="364">
        <f t="shared" si="2013"/>
        <v>0</v>
      </c>
      <c r="AC522" s="364">
        <f t="shared" si="2013"/>
        <v>0</v>
      </c>
      <c r="AD522" s="364">
        <f t="shared" si="2013"/>
        <v>0</v>
      </c>
      <c r="AE522" s="364">
        <f t="shared" si="2013"/>
        <v>0</v>
      </c>
      <c r="AF522" s="364">
        <f t="shared" si="2013"/>
        <v>0</v>
      </c>
      <c r="AG522" s="364">
        <f t="shared" si="2013"/>
        <v>0</v>
      </c>
      <c r="AH522" s="364">
        <f t="shared" si="2013"/>
        <v>0</v>
      </c>
      <c r="AI522" s="364">
        <f t="shared" si="2013"/>
        <v>0</v>
      </c>
      <c r="AJ522" s="364">
        <f t="shared" si="2013"/>
        <v>0</v>
      </c>
      <c r="AK522" s="364">
        <f t="shared" si="2013"/>
        <v>0</v>
      </c>
      <c r="AL522" s="364">
        <f t="shared" si="2013"/>
        <v>0</v>
      </c>
      <c r="AM522" s="364">
        <f t="shared" si="2013"/>
        <v>0</v>
      </c>
      <c r="AN522" s="364">
        <f t="shared" si="2013"/>
        <v>0</v>
      </c>
      <c r="AO522" s="364">
        <f t="shared" si="2013"/>
        <v>0</v>
      </c>
      <c r="AP522" s="364">
        <f t="shared" si="2013"/>
        <v>0</v>
      </c>
      <c r="AQ522" s="364">
        <f t="shared" si="2013"/>
        <v>0</v>
      </c>
      <c r="AR522" s="364">
        <f t="shared" si="2013"/>
        <v>0</v>
      </c>
      <c r="AS522" s="364">
        <f t="shared" si="2013"/>
        <v>0</v>
      </c>
      <c r="AT522" s="364">
        <f t="shared" si="2013"/>
        <v>0</v>
      </c>
      <c r="AU522" s="364">
        <f t="shared" si="2013"/>
        <v>0</v>
      </c>
      <c r="AV522" s="364">
        <f t="shared" si="2013"/>
        <v>0</v>
      </c>
      <c r="AW522" s="364">
        <f t="shared" si="2013"/>
        <v>0</v>
      </c>
      <c r="AX522" s="364">
        <f t="shared" si="2013"/>
        <v>0</v>
      </c>
      <c r="AY522" s="364">
        <f t="shared" si="2013"/>
        <v>0</v>
      </c>
      <c r="AZ522" s="364">
        <f t="shared" si="2013"/>
        <v>0</v>
      </c>
      <c r="BA522" s="364">
        <f t="shared" si="2013"/>
        <v>0</v>
      </c>
      <c r="BB522" s="364">
        <f t="shared" si="2013"/>
        <v>0</v>
      </c>
      <c r="BC522" s="364">
        <f t="shared" si="2013"/>
        <v>0</v>
      </c>
      <c r="BD522" s="364">
        <f t="shared" si="2013"/>
        <v>0</v>
      </c>
      <c r="BE522" s="364">
        <f t="shared" si="2013"/>
        <v>0</v>
      </c>
      <c r="BF522" s="364">
        <f t="shared" si="2013"/>
        <v>0</v>
      </c>
      <c r="BG522" s="364">
        <f t="shared" si="2013"/>
        <v>0</v>
      </c>
      <c r="BH522" s="364">
        <f t="shared" si="2013"/>
        <v>0</v>
      </c>
      <c r="BI522" s="364">
        <f t="shared" si="2013"/>
        <v>0</v>
      </c>
      <c r="BJ522" s="364">
        <f t="shared" si="2013"/>
        <v>0</v>
      </c>
      <c r="BK522" s="364">
        <f t="shared" si="2013"/>
        <v>0</v>
      </c>
      <c r="BL522" s="364">
        <f t="shared" si="2013"/>
        <v>0</v>
      </c>
      <c r="BM522" s="364">
        <f t="shared" si="2013"/>
        <v>0</v>
      </c>
      <c r="BN522" s="364">
        <f t="shared" si="2013"/>
        <v>0</v>
      </c>
      <c r="BO522" s="364">
        <f t="shared" si="2013"/>
        <v>0</v>
      </c>
      <c r="BP522" s="364">
        <f t="shared" si="2013"/>
        <v>0</v>
      </c>
      <c r="BQ522" s="364">
        <f t="shared" si="2013"/>
        <v>0</v>
      </c>
      <c r="BR522" s="364">
        <f t="shared" si="2013"/>
        <v>0</v>
      </c>
      <c r="BS522" s="364">
        <f t="shared" si="2013"/>
        <v>0</v>
      </c>
      <c r="BT522" s="364">
        <f t="shared" si="2013"/>
        <v>0</v>
      </c>
      <c r="BU522" s="364">
        <f t="shared" si="2013"/>
        <v>0</v>
      </c>
      <c r="BV522" s="364">
        <f t="shared" si="2013"/>
        <v>0</v>
      </c>
      <c r="BW522" s="364">
        <f t="shared" si="2013"/>
        <v>0</v>
      </c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>
      <c r="A523" s="358"/>
      <c r="B523" s="359"/>
      <c r="C523" s="56" t="s">
        <v>500</v>
      </c>
      <c r="D523" s="360" t="s">
        <v>501</v>
      </c>
      <c r="E523" s="364">
        <f t="shared" ref="E523:BW523" si="2014">E215+E423</f>
        <v>0</v>
      </c>
      <c r="F523" s="364">
        <f t="shared" si="2014"/>
        <v>0</v>
      </c>
      <c r="G523" s="364">
        <f t="shared" si="2014"/>
        <v>0</v>
      </c>
      <c r="H523" s="364">
        <f t="shared" si="2014"/>
        <v>50000</v>
      </c>
      <c r="I523" s="365">
        <f t="shared" si="2014"/>
        <v>0</v>
      </c>
      <c r="J523" s="365">
        <f t="shared" si="2014"/>
        <v>0</v>
      </c>
      <c r="K523" s="364">
        <f t="shared" si="2014"/>
        <v>0</v>
      </c>
      <c r="L523" s="364">
        <f t="shared" si="2014"/>
        <v>8899.99</v>
      </c>
      <c r="M523" s="364">
        <f t="shared" si="2014"/>
        <v>0</v>
      </c>
      <c r="N523" s="364">
        <f t="shared" si="2014"/>
        <v>0</v>
      </c>
      <c r="O523" s="364">
        <f t="shared" si="2014"/>
        <v>0</v>
      </c>
      <c r="P523" s="364">
        <f t="shared" si="2014"/>
        <v>0</v>
      </c>
      <c r="Q523" s="364">
        <f t="shared" si="2014"/>
        <v>0</v>
      </c>
      <c r="R523" s="366">
        <f t="shared" si="2014"/>
        <v>0</v>
      </c>
      <c r="S523" s="366">
        <f t="shared" si="2014"/>
        <v>0</v>
      </c>
      <c r="T523" s="366">
        <f t="shared" si="2014"/>
        <v>0</v>
      </c>
      <c r="U523" s="364">
        <f t="shared" si="2014"/>
        <v>0</v>
      </c>
      <c r="V523" s="364">
        <f t="shared" si="2014"/>
        <v>8899.99</v>
      </c>
      <c r="W523" s="364">
        <f t="shared" si="2014"/>
        <v>0</v>
      </c>
      <c r="X523" s="365">
        <f t="shared" si="2014"/>
        <v>0</v>
      </c>
      <c r="Y523" s="365">
        <f t="shared" si="2014"/>
        <v>0</v>
      </c>
      <c r="Z523" s="365">
        <f t="shared" si="2014"/>
        <v>0</v>
      </c>
      <c r="AA523" s="364">
        <f t="shared" si="2014"/>
        <v>0</v>
      </c>
      <c r="AB523" s="364">
        <f t="shared" si="2014"/>
        <v>0</v>
      </c>
      <c r="AC523" s="364">
        <f t="shared" si="2014"/>
        <v>0</v>
      </c>
      <c r="AD523" s="364">
        <f t="shared" si="2014"/>
        <v>0</v>
      </c>
      <c r="AE523" s="364">
        <f t="shared" si="2014"/>
        <v>0</v>
      </c>
      <c r="AF523" s="364">
        <f t="shared" si="2014"/>
        <v>0</v>
      </c>
      <c r="AG523" s="364">
        <f t="shared" si="2014"/>
        <v>0</v>
      </c>
      <c r="AH523" s="364">
        <f t="shared" si="2014"/>
        <v>0</v>
      </c>
      <c r="AI523" s="364">
        <f t="shared" si="2014"/>
        <v>0</v>
      </c>
      <c r="AJ523" s="364">
        <f t="shared" si="2014"/>
        <v>0</v>
      </c>
      <c r="AK523" s="364">
        <f t="shared" si="2014"/>
        <v>0</v>
      </c>
      <c r="AL523" s="364">
        <f t="shared" si="2014"/>
        <v>0</v>
      </c>
      <c r="AM523" s="364">
        <f t="shared" si="2014"/>
        <v>0</v>
      </c>
      <c r="AN523" s="364">
        <f t="shared" si="2014"/>
        <v>0</v>
      </c>
      <c r="AO523" s="364">
        <f t="shared" si="2014"/>
        <v>0</v>
      </c>
      <c r="AP523" s="364">
        <f t="shared" si="2014"/>
        <v>0</v>
      </c>
      <c r="AQ523" s="364">
        <f t="shared" si="2014"/>
        <v>0</v>
      </c>
      <c r="AR523" s="364">
        <f t="shared" si="2014"/>
        <v>0</v>
      </c>
      <c r="AS523" s="364">
        <f t="shared" si="2014"/>
        <v>0</v>
      </c>
      <c r="AT523" s="364">
        <f t="shared" si="2014"/>
        <v>0</v>
      </c>
      <c r="AU523" s="364">
        <f t="shared" si="2014"/>
        <v>0</v>
      </c>
      <c r="AV523" s="364">
        <f t="shared" si="2014"/>
        <v>0</v>
      </c>
      <c r="AW523" s="364">
        <f t="shared" si="2014"/>
        <v>0</v>
      </c>
      <c r="AX523" s="364">
        <f t="shared" si="2014"/>
        <v>0</v>
      </c>
      <c r="AY523" s="364">
        <f t="shared" si="2014"/>
        <v>0</v>
      </c>
      <c r="AZ523" s="364">
        <f t="shared" si="2014"/>
        <v>0</v>
      </c>
      <c r="BA523" s="364">
        <f t="shared" si="2014"/>
        <v>0</v>
      </c>
      <c r="BB523" s="364">
        <f t="shared" si="2014"/>
        <v>0</v>
      </c>
      <c r="BC523" s="364">
        <f t="shared" si="2014"/>
        <v>0</v>
      </c>
      <c r="BD523" s="364">
        <f t="shared" si="2014"/>
        <v>0</v>
      </c>
      <c r="BE523" s="364">
        <f t="shared" si="2014"/>
        <v>0</v>
      </c>
      <c r="BF523" s="364">
        <f t="shared" si="2014"/>
        <v>0</v>
      </c>
      <c r="BG523" s="364">
        <f t="shared" si="2014"/>
        <v>0</v>
      </c>
      <c r="BH523" s="364">
        <f t="shared" si="2014"/>
        <v>0</v>
      </c>
      <c r="BI523" s="364">
        <f t="shared" si="2014"/>
        <v>0</v>
      </c>
      <c r="BJ523" s="364">
        <f t="shared" si="2014"/>
        <v>0</v>
      </c>
      <c r="BK523" s="364">
        <f t="shared" si="2014"/>
        <v>0</v>
      </c>
      <c r="BL523" s="364">
        <f t="shared" si="2014"/>
        <v>0</v>
      </c>
      <c r="BM523" s="364">
        <f t="shared" si="2014"/>
        <v>0</v>
      </c>
      <c r="BN523" s="364">
        <f t="shared" si="2014"/>
        <v>0</v>
      </c>
      <c r="BO523" s="364">
        <f t="shared" si="2014"/>
        <v>0</v>
      </c>
      <c r="BP523" s="364">
        <f t="shared" si="2014"/>
        <v>0</v>
      </c>
      <c r="BQ523" s="364">
        <f t="shared" si="2014"/>
        <v>0</v>
      </c>
      <c r="BR523" s="364">
        <f t="shared" si="2014"/>
        <v>0</v>
      </c>
      <c r="BS523" s="364">
        <f t="shared" si="2014"/>
        <v>0</v>
      </c>
      <c r="BT523" s="364">
        <f t="shared" si="2014"/>
        <v>8899.99</v>
      </c>
      <c r="BU523" s="364">
        <f t="shared" si="2014"/>
        <v>0</v>
      </c>
      <c r="BV523" s="364">
        <f t="shared" si="2014"/>
        <v>0</v>
      </c>
      <c r="BW523" s="364">
        <f t="shared" si="2014"/>
        <v>8899.99</v>
      </c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>
      <c r="A524" s="358"/>
      <c r="B524" s="359"/>
      <c r="C524" s="371" t="s">
        <v>592</v>
      </c>
      <c r="D524" s="361" t="s">
        <v>593</v>
      </c>
      <c r="E524" s="364">
        <f t="shared" ref="E524:BW524" si="2015">E271</f>
        <v>0</v>
      </c>
      <c r="F524" s="364">
        <f t="shared" si="2015"/>
        <v>0</v>
      </c>
      <c r="G524" s="364">
        <f t="shared" si="2015"/>
        <v>0</v>
      </c>
      <c r="H524" s="364">
        <f t="shared" si="2015"/>
        <v>200000</v>
      </c>
      <c r="I524" s="365">
        <f t="shared" si="2015"/>
        <v>0</v>
      </c>
      <c r="J524" s="365">
        <f t="shared" si="2015"/>
        <v>0</v>
      </c>
      <c r="K524" s="364">
        <f t="shared" si="2015"/>
        <v>0</v>
      </c>
      <c r="L524" s="364">
        <f t="shared" si="2015"/>
        <v>0</v>
      </c>
      <c r="M524" s="364">
        <f t="shared" si="2015"/>
        <v>0</v>
      </c>
      <c r="N524" s="364">
        <f t="shared" si="2015"/>
        <v>0</v>
      </c>
      <c r="O524" s="364">
        <f t="shared" si="2015"/>
        <v>0</v>
      </c>
      <c r="P524" s="364">
        <f t="shared" si="2015"/>
        <v>0</v>
      </c>
      <c r="Q524" s="364">
        <f t="shared" si="2015"/>
        <v>0</v>
      </c>
      <c r="R524" s="366">
        <f t="shared" si="2015"/>
        <v>0</v>
      </c>
      <c r="S524" s="366">
        <f t="shared" si="2015"/>
        <v>0</v>
      </c>
      <c r="T524" s="366">
        <f t="shared" si="2015"/>
        <v>0</v>
      </c>
      <c r="U524" s="364">
        <f t="shared" si="2015"/>
        <v>0</v>
      </c>
      <c r="V524" s="364">
        <f t="shared" si="2015"/>
        <v>0</v>
      </c>
      <c r="W524" s="364">
        <f t="shared" si="2015"/>
        <v>0</v>
      </c>
      <c r="X524" s="365">
        <f t="shared" si="2015"/>
        <v>0</v>
      </c>
      <c r="Y524" s="365">
        <f t="shared" si="2015"/>
        <v>0</v>
      </c>
      <c r="Z524" s="365">
        <f t="shared" si="2015"/>
        <v>0</v>
      </c>
      <c r="AA524" s="364">
        <f t="shared" si="2015"/>
        <v>0</v>
      </c>
      <c r="AB524" s="364">
        <f t="shared" si="2015"/>
        <v>0</v>
      </c>
      <c r="AC524" s="364">
        <f t="shared" si="2015"/>
        <v>0</v>
      </c>
      <c r="AD524" s="364">
        <f t="shared" si="2015"/>
        <v>0</v>
      </c>
      <c r="AE524" s="364">
        <f t="shared" si="2015"/>
        <v>0</v>
      </c>
      <c r="AF524" s="364">
        <f t="shared" si="2015"/>
        <v>0</v>
      </c>
      <c r="AG524" s="364">
        <f t="shared" si="2015"/>
        <v>0</v>
      </c>
      <c r="AH524" s="364">
        <f t="shared" si="2015"/>
        <v>0</v>
      </c>
      <c r="AI524" s="364">
        <f t="shared" si="2015"/>
        <v>0</v>
      </c>
      <c r="AJ524" s="364">
        <f t="shared" si="2015"/>
        <v>0</v>
      </c>
      <c r="AK524" s="364">
        <f t="shared" si="2015"/>
        <v>0</v>
      </c>
      <c r="AL524" s="364">
        <f t="shared" si="2015"/>
        <v>0</v>
      </c>
      <c r="AM524" s="364">
        <f t="shared" si="2015"/>
        <v>0</v>
      </c>
      <c r="AN524" s="364">
        <f t="shared" si="2015"/>
        <v>0</v>
      </c>
      <c r="AO524" s="364">
        <f t="shared" si="2015"/>
        <v>0</v>
      </c>
      <c r="AP524" s="364">
        <f t="shared" si="2015"/>
        <v>0</v>
      </c>
      <c r="AQ524" s="364">
        <f t="shared" si="2015"/>
        <v>0</v>
      </c>
      <c r="AR524" s="364">
        <f t="shared" si="2015"/>
        <v>0</v>
      </c>
      <c r="AS524" s="364">
        <f t="shared" si="2015"/>
        <v>0</v>
      </c>
      <c r="AT524" s="364">
        <f t="shared" si="2015"/>
        <v>0</v>
      </c>
      <c r="AU524" s="364">
        <f t="shared" si="2015"/>
        <v>0</v>
      </c>
      <c r="AV524" s="364">
        <f t="shared" si="2015"/>
        <v>0</v>
      </c>
      <c r="AW524" s="364">
        <f t="shared" si="2015"/>
        <v>0</v>
      </c>
      <c r="AX524" s="364">
        <f t="shared" si="2015"/>
        <v>0</v>
      </c>
      <c r="AY524" s="364">
        <f t="shared" si="2015"/>
        <v>0</v>
      </c>
      <c r="AZ524" s="364">
        <f t="shared" si="2015"/>
        <v>0</v>
      </c>
      <c r="BA524" s="364">
        <f t="shared" si="2015"/>
        <v>0</v>
      </c>
      <c r="BB524" s="364">
        <f t="shared" si="2015"/>
        <v>0</v>
      </c>
      <c r="BC524" s="364">
        <f t="shared" si="2015"/>
        <v>0</v>
      </c>
      <c r="BD524" s="364">
        <f t="shared" si="2015"/>
        <v>0</v>
      </c>
      <c r="BE524" s="364">
        <f t="shared" si="2015"/>
        <v>0</v>
      </c>
      <c r="BF524" s="364">
        <f t="shared" si="2015"/>
        <v>0</v>
      </c>
      <c r="BG524" s="364">
        <f t="shared" si="2015"/>
        <v>0</v>
      </c>
      <c r="BH524" s="364">
        <f t="shared" si="2015"/>
        <v>0</v>
      </c>
      <c r="BI524" s="364">
        <f t="shared" si="2015"/>
        <v>0</v>
      </c>
      <c r="BJ524" s="364">
        <f t="shared" si="2015"/>
        <v>0</v>
      </c>
      <c r="BK524" s="364">
        <f t="shared" si="2015"/>
        <v>0</v>
      </c>
      <c r="BL524" s="364">
        <f t="shared" si="2015"/>
        <v>0</v>
      </c>
      <c r="BM524" s="364">
        <f t="shared" si="2015"/>
        <v>0</v>
      </c>
      <c r="BN524" s="364">
        <f t="shared" si="2015"/>
        <v>0</v>
      </c>
      <c r="BO524" s="364">
        <f t="shared" si="2015"/>
        <v>0</v>
      </c>
      <c r="BP524" s="364">
        <f t="shared" si="2015"/>
        <v>0</v>
      </c>
      <c r="BQ524" s="364">
        <f t="shared" si="2015"/>
        <v>0</v>
      </c>
      <c r="BR524" s="364">
        <f t="shared" si="2015"/>
        <v>0</v>
      </c>
      <c r="BS524" s="364">
        <f t="shared" si="2015"/>
        <v>0</v>
      </c>
      <c r="BT524" s="364">
        <f t="shared" si="2015"/>
        <v>0</v>
      </c>
      <c r="BU524" s="364">
        <f t="shared" si="2015"/>
        <v>0</v>
      </c>
      <c r="BV524" s="364">
        <f t="shared" si="2015"/>
        <v>0</v>
      </c>
      <c r="BW524" s="364">
        <f t="shared" si="2015"/>
        <v>0</v>
      </c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>
      <c r="A525" s="358"/>
      <c r="B525" s="359"/>
      <c r="C525" s="56" t="s">
        <v>640</v>
      </c>
      <c r="D525" s="360" t="s">
        <v>641</v>
      </c>
      <c r="E525" s="364">
        <f t="shared" ref="E525:BW525" si="2016">E314</f>
        <v>0</v>
      </c>
      <c r="F525" s="364">
        <f t="shared" si="2016"/>
        <v>0</v>
      </c>
      <c r="G525" s="364">
        <f t="shared" si="2016"/>
        <v>0</v>
      </c>
      <c r="H525" s="364">
        <f t="shared" si="2016"/>
        <v>100000</v>
      </c>
      <c r="I525" s="365">
        <f t="shared" si="2016"/>
        <v>0</v>
      </c>
      <c r="J525" s="365">
        <f t="shared" si="2016"/>
        <v>0</v>
      </c>
      <c r="K525" s="364">
        <f t="shared" si="2016"/>
        <v>0</v>
      </c>
      <c r="L525" s="364">
        <f t="shared" si="2016"/>
        <v>0</v>
      </c>
      <c r="M525" s="364">
        <f t="shared" si="2016"/>
        <v>0</v>
      </c>
      <c r="N525" s="364">
        <f t="shared" si="2016"/>
        <v>0</v>
      </c>
      <c r="O525" s="364">
        <f t="shared" si="2016"/>
        <v>0</v>
      </c>
      <c r="P525" s="364">
        <f t="shared" si="2016"/>
        <v>0</v>
      </c>
      <c r="Q525" s="364">
        <f t="shared" si="2016"/>
        <v>0</v>
      </c>
      <c r="R525" s="366">
        <f t="shared" si="2016"/>
        <v>0</v>
      </c>
      <c r="S525" s="366">
        <f t="shared" si="2016"/>
        <v>0</v>
      </c>
      <c r="T525" s="366">
        <f t="shared" si="2016"/>
        <v>0</v>
      </c>
      <c r="U525" s="364">
        <f t="shared" si="2016"/>
        <v>0</v>
      </c>
      <c r="V525" s="364">
        <f t="shared" si="2016"/>
        <v>0</v>
      </c>
      <c r="W525" s="364">
        <f t="shared" si="2016"/>
        <v>0</v>
      </c>
      <c r="X525" s="365">
        <f t="shared" si="2016"/>
        <v>0</v>
      </c>
      <c r="Y525" s="365">
        <f t="shared" si="2016"/>
        <v>0</v>
      </c>
      <c r="Z525" s="365">
        <f t="shared" si="2016"/>
        <v>0</v>
      </c>
      <c r="AA525" s="364">
        <f t="shared" si="2016"/>
        <v>0</v>
      </c>
      <c r="AB525" s="364">
        <f t="shared" si="2016"/>
        <v>0</v>
      </c>
      <c r="AC525" s="364">
        <f t="shared" si="2016"/>
        <v>0</v>
      </c>
      <c r="AD525" s="364">
        <f t="shared" si="2016"/>
        <v>0</v>
      </c>
      <c r="AE525" s="364">
        <f t="shared" si="2016"/>
        <v>0</v>
      </c>
      <c r="AF525" s="364">
        <f t="shared" si="2016"/>
        <v>0</v>
      </c>
      <c r="AG525" s="364">
        <f t="shared" si="2016"/>
        <v>0</v>
      </c>
      <c r="AH525" s="364">
        <f t="shared" si="2016"/>
        <v>0</v>
      </c>
      <c r="AI525" s="364">
        <f t="shared" si="2016"/>
        <v>0</v>
      </c>
      <c r="AJ525" s="364">
        <f t="shared" si="2016"/>
        <v>0</v>
      </c>
      <c r="AK525" s="364">
        <f t="shared" si="2016"/>
        <v>0</v>
      </c>
      <c r="AL525" s="364">
        <f t="shared" si="2016"/>
        <v>0</v>
      </c>
      <c r="AM525" s="364">
        <f t="shared" si="2016"/>
        <v>0</v>
      </c>
      <c r="AN525" s="364">
        <f t="shared" si="2016"/>
        <v>0</v>
      </c>
      <c r="AO525" s="364">
        <f t="shared" si="2016"/>
        <v>0</v>
      </c>
      <c r="AP525" s="364">
        <f t="shared" si="2016"/>
        <v>0</v>
      </c>
      <c r="AQ525" s="364">
        <f t="shared" si="2016"/>
        <v>0</v>
      </c>
      <c r="AR525" s="364">
        <f t="shared" si="2016"/>
        <v>0</v>
      </c>
      <c r="AS525" s="364">
        <f t="shared" si="2016"/>
        <v>0</v>
      </c>
      <c r="AT525" s="364">
        <f t="shared" si="2016"/>
        <v>0</v>
      </c>
      <c r="AU525" s="364">
        <f t="shared" si="2016"/>
        <v>0</v>
      </c>
      <c r="AV525" s="364">
        <f t="shared" si="2016"/>
        <v>0</v>
      </c>
      <c r="AW525" s="364">
        <f t="shared" si="2016"/>
        <v>0</v>
      </c>
      <c r="AX525" s="364">
        <f t="shared" si="2016"/>
        <v>0</v>
      </c>
      <c r="AY525" s="364">
        <f t="shared" si="2016"/>
        <v>0</v>
      </c>
      <c r="AZ525" s="364">
        <f t="shared" si="2016"/>
        <v>0</v>
      </c>
      <c r="BA525" s="364">
        <f t="shared" si="2016"/>
        <v>0</v>
      </c>
      <c r="BB525" s="364">
        <f t="shared" si="2016"/>
        <v>0</v>
      </c>
      <c r="BC525" s="364">
        <f t="shared" si="2016"/>
        <v>0</v>
      </c>
      <c r="BD525" s="364">
        <f t="shared" si="2016"/>
        <v>0</v>
      </c>
      <c r="BE525" s="364">
        <f t="shared" si="2016"/>
        <v>0</v>
      </c>
      <c r="BF525" s="364">
        <f t="shared" si="2016"/>
        <v>0</v>
      </c>
      <c r="BG525" s="364">
        <f t="shared" si="2016"/>
        <v>0</v>
      </c>
      <c r="BH525" s="364">
        <f t="shared" si="2016"/>
        <v>0</v>
      </c>
      <c r="BI525" s="364">
        <f t="shared" si="2016"/>
        <v>0</v>
      </c>
      <c r="BJ525" s="364">
        <f t="shared" si="2016"/>
        <v>0</v>
      </c>
      <c r="BK525" s="364">
        <f t="shared" si="2016"/>
        <v>0</v>
      </c>
      <c r="BL525" s="364">
        <f t="shared" si="2016"/>
        <v>0</v>
      </c>
      <c r="BM525" s="364">
        <f t="shared" si="2016"/>
        <v>0</v>
      </c>
      <c r="BN525" s="364">
        <f t="shared" si="2016"/>
        <v>0</v>
      </c>
      <c r="BO525" s="364">
        <f t="shared" si="2016"/>
        <v>0</v>
      </c>
      <c r="BP525" s="364">
        <f t="shared" si="2016"/>
        <v>0</v>
      </c>
      <c r="BQ525" s="364">
        <f t="shared" si="2016"/>
        <v>0</v>
      </c>
      <c r="BR525" s="364">
        <f t="shared" si="2016"/>
        <v>0</v>
      </c>
      <c r="BS525" s="364">
        <f t="shared" si="2016"/>
        <v>0</v>
      </c>
      <c r="BT525" s="364">
        <f t="shared" si="2016"/>
        <v>0</v>
      </c>
      <c r="BU525" s="364">
        <f t="shared" si="2016"/>
        <v>0</v>
      </c>
      <c r="BV525" s="364">
        <f t="shared" si="2016"/>
        <v>0</v>
      </c>
      <c r="BW525" s="364">
        <f t="shared" si="2016"/>
        <v>0</v>
      </c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>
      <c r="A526" s="358"/>
      <c r="B526" s="359"/>
      <c r="C526" s="56" t="s">
        <v>346</v>
      </c>
      <c r="D526" s="377" t="s">
        <v>349</v>
      </c>
      <c r="E526" s="364">
        <f t="shared" ref="E526:BW526" si="2017">E116+E117</f>
        <v>0</v>
      </c>
      <c r="F526" s="364">
        <f t="shared" si="2017"/>
        <v>0</v>
      </c>
      <c r="G526" s="364">
        <f t="shared" si="2017"/>
        <v>0</v>
      </c>
      <c r="H526" s="364">
        <f t="shared" si="2017"/>
        <v>0</v>
      </c>
      <c r="I526" s="365">
        <f t="shared" si="2017"/>
        <v>0</v>
      </c>
      <c r="J526" s="365">
        <f t="shared" si="2017"/>
        <v>0</v>
      </c>
      <c r="K526" s="364">
        <f t="shared" si="2017"/>
        <v>0</v>
      </c>
      <c r="L526" s="364">
        <f t="shared" si="2017"/>
        <v>14560</v>
      </c>
      <c r="M526" s="364">
        <f t="shared" si="2017"/>
        <v>0</v>
      </c>
      <c r="N526" s="364">
        <f t="shared" si="2017"/>
        <v>0</v>
      </c>
      <c r="O526" s="366">
        <f t="shared" si="2017"/>
        <v>0</v>
      </c>
      <c r="P526" s="366">
        <f t="shared" si="2017"/>
        <v>14560</v>
      </c>
      <c r="Q526" s="366">
        <f t="shared" si="2017"/>
        <v>0</v>
      </c>
      <c r="R526" s="366">
        <f t="shared" si="2017"/>
        <v>0</v>
      </c>
      <c r="S526" s="366">
        <f t="shared" si="2017"/>
        <v>14560</v>
      </c>
      <c r="T526" s="366">
        <f t="shared" si="2017"/>
        <v>0</v>
      </c>
      <c r="U526" s="366">
        <f t="shared" si="2017"/>
        <v>0</v>
      </c>
      <c r="V526" s="364">
        <f t="shared" si="2017"/>
        <v>0</v>
      </c>
      <c r="W526" s="366">
        <f t="shared" si="2017"/>
        <v>0</v>
      </c>
      <c r="X526" s="365">
        <f t="shared" si="2017"/>
        <v>0</v>
      </c>
      <c r="Y526" s="365">
        <f t="shared" si="2017"/>
        <v>2</v>
      </c>
      <c r="Z526" s="365">
        <f t="shared" si="2017"/>
        <v>0</v>
      </c>
      <c r="AA526" s="364">
        <f t="shared" si="2017"/>
        <v>0</v>
      </c>
      <c r="AB526" s="364">
        <f t="shared" si="2017"/>
        <v>10048</v>
      </c>
      <c r="AC526" s="364">
        <f t="shared" si="2017"/>
        <v>0</v>
      </c>
      <c r="AD526" s="364">
        <f t="shared" si="2017"/>
        <v>0</v>
      </c>
      <c r="AE526" s="364">
        <f t="shared" si="2017"/>
        <v>4512</v>
      </c>
      <c r="AF526" s="364">
        <f t="shared" si="2017"/>
        <v>0</v>
      </c>
      <c r="AG526" s="364">
        <f t="shared" si="2017"/>
        <v>0</v>
      </c>
      <c r="AH526" s="364">
        <f t="shared" si="2017"/>
        <v>0</v>
      </c>
      <c r="AI526" s="364">
        <f t="shared" si="2017"/>
        <v>0</v>
      </c>
      <c r="AJ526" s="364">
        <f t="shared" si="2017"/>
        <v>0</v>
      </c>
      <c r="AK526" s="364">
        <f t="shared" si="2017"/>
        <v>0</v>
      </c>
      <c r="AL526" s="364">
        <f t="shared" si="2017"/>
        <v>0</v>
      </c>
      <c r="AM526" s="364">
        <f t="shared" si="2017"/>
        <v>0</v>
      </c>
      <c r="AN526" s="364">
        <f t="shared" si="2017"/>
        <v>0</v>
      </c>
      <c r="AO526" s="364">
        <f t="shared" si="2017"/>
        <v>0</v>
      </c>
      <c r="AP526" s="364">
        <f t="shared" si="2017"/>
        <v>0</v>
      </c>
      <c r="AQ526" s="364">
        <f t="shared" si="2017"/>
        <v>0</v>
      </c>
      <c r="AR526" s="364">
        <f t="shared" si="2017"/>
        <v>0</v>
      </c>
      <c r="AS526" s="364">
        <f t="shared" si="2017"/>
        <v>0</v>
      </c>
      <c r="AT526" s="364">
        <f t="shared" si="2017"/>
        <v>0</v>
      </c>
      <c r="AU526" s="364">
        <f t="shared" si="2017"/>
        <v>0</v>
      </c>
      <c r="AV526" s="364">
        <f t="shared" si="2017"/>
        <v>0</v>
      </c>
      <c r="AW526" s="364">
        <f t="shared" si="2017"/>
        <v>0</v>
      </c>
      <c r="AX526" s="364">
        <f t="shared" si="2017"/>
        <v>0</v>
      </c>
      <c r="AY526" s="364">
        <f t="shared" si="2017"/>
        <v>0</v>
      </c>
      <c r="AZ526" s="364">
        <f t="shared" si="2017"/>
        <v>0</v>
      </c>
      <c r="BA526" s="364">
        <f t="shared" si="2017"/>
        <v>0</v>
      </c>
      <c r="BB526" s="364">
        <f t="shared" si="2017"/>
        <v>0</v>
      </c>
      <c r="BC526" s="364">
        <f t="shared" si="2017"/>
        <v>0</v>
      </c>
      <c r="BD526" s="364">
        <f t="shared" si="2017"/>
        <v>0</v>
      </c>
      <c r="BE526" s="364">
        <f t="shared" si="2017"/>
        <v>0</v>
      </c>
      <c r="BF526" s="364">
        <f t="shared" si="2017"/>
        <v>0</v>
      </c>
      <c r="BG526" s="364">
        <f t="shared" si="2017"/>
        <v>0</v>
      </c>
      <c r="BH526" s="364">
        <f t="shared" si="2017"/>
        <v>0</v>
      </c>
      <c r="BI526" s="364">
        <f t="shared" si="2017"/>
        <v>0</v>
      </c>
      <c r="BJ526" s="364">
        <f t="shared" si="2017"/>
        <v>0</v>
      </c>
      <c r="BK526" s="364">
        <f t="shared" si="2017"/>
        <v>0</v>
      </c>
      <c r="BL526" s="364">
        <f t="shared" si="2017"/>
        <v>0</v>
      </c>
      <c r="BM526" s="364">
        <f t="shared" si="2017"/>
        <v>0</v>
      </c>
      <c r="BN526" s="364">
        <f t="shared" si="2017"/>
        <v>0</v>
      </c>
      <c r="BO526" s="364">
        <f t="shared" si="2017"/>
        <v>0</v>
      </c>
      <c r="BP526" s="364">
        <f t="shared" si="2017"/>
        <v>0</v>
      </c>
      <c r="BQ526" s="364">
        <f t="shared" si="2017"/>
        <v>0</v>
      </c>
      <c r="BR526" s="364">
        <f t="shared" si="2017"/>
        <v>0</v>
      </c>
      <c r="BS526" s="364">
        <f t="shared" si="2017"/>
        <v>0</v>
      </c>
      <c r="BT526" s="364">
        <f t="shared" si="2017"/>
        <v>0</v>
      </c>
      <c r="BU526" s="364">
        <f t="shared" si="2017"/>
        <v>0</v>
      </c>
      <c r="BV526" s="364">
        <f t="shared" si="2017"/>
        <v>0</v>
      </c>
      <c r="BW526" s="364">
        <f t="shared" si="2017"/>
        <v>0</v>
      </c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 customHeight="1">
      <c r="A527" s="358"/>
      <c r="B527" s="359"/>
      <c r="C527" s="56" t="s">
        <v>324</v>
      </c>
      <c r="D527" s="360" t="s">
        <v>325</v>
      </c>
      <c r="E527" s="364">
        <f t="shared" ref="E527:BW527" si="2018">E102</f>
        <v>0</v>
      </c>
      <c r="F527" s="364">
        <f t="shared" si="2018"/>
        <v>0</v>
      </c>
      <c r="G527" s="364">
        <f t="shared" si="2018"/>
        <v>0</v>
      </c>
      <c r="H527" s="364">
        <f t="shared" si="2018"/>
        <v>0</v>
      </c>
      <c r="I527" s="365">
        <f t="shared" si="2018"/>
        <v>0</v>
      </c>
      <c r="J527" s="365">
        <f t="shared" si="2018"/>
        <v>0</v>
      </c>
      <c r="K527" s="364">
        <f t="shared" si="2018"/>
        <v>0</v>
      </c>
      <c r="L527" s="364">
        <f t="shared" si="2018"/>
        <v>3860</v>
      </c>
      <c r="M527" s="364">
        <f t="shared" si="2018"/>
        <v>0</v>
      </c>
      <c r="N527" s="364">
        <f t="shared" si="2018"/>
        <v>0</v>
      </c>
      <c r="O527" s="364">
        <f t="shared" si="2018"/>
        <v>0</v>
      </c>
      <c r="P527" s="364">
        <f t="shared" si="2018"/>
        <v>3860</v>
      </c>
      <c r="Q527" s="364">
        <f t="shared" si="2018"/>
        <v>0</v>
      </c>
      <c r="R527" s="366">
        <f t="shared" si="2018"/>
        <v>0</v>
      </c>
      <c r="S527" s="366">
        <f t="shared" si="2018"/>
        <v>3860</v>
      </c>
      <c r="T527" s="366">
        <f t="shared" si="2018"/>
        <v>0</v>
      </c>
      <c r="U527" s="364">
        <f t="shared" si="2018"/>
        <v>0</v>
      </c>
      <c r="V527" s="364">
        <f t="shared" si="2018"/>
        <v>0</v>
      </c>
      <c r="W527" s="364">
        <f t="shared" si="2018"/>
        <v>0</v>
      </c>
      <c r="X527" s="365">
        <f t="shared" si="2018"/>
        <v>0</v>
      </c>
      <c r="Y527" s="365">
        <f t="shared" si="2018"/>
        <v>1</v>
      </c>
      <c r="Z527" s="365">
        <f t="shared" si="2018"/>
        <v>0</v>
      </c>
      <c r="AA527" s="364">
        <f t="shared" si="2018"/>
        <v>0</v>
      </c>
      <c r="AB527" s="364">
        <f t="shared" si="2018"/>
        <v>0</v>
      </c>
      <c r="AC527" s="364">
        <f t="shared" si="2018"/>
        <v>0</v>
      </c>
      <c r="AD527" s="364">
        <f t="shared" si="2018"/>
        <v>0</v>
      </c>
      <c r="AE527" s="364">
        <f t="shared" si="2018"/>
        <v>3860</v>
      </c>
      <c r="AF527" s="364">
        <f t="shared" si="2018"/>
        <v>0</v>
      </c>
      <c r="AG527" s="364">
        <f t="shared" si="2018"/>
        <v>0</v>
      </c>
      <c r="AH527" s="364">
        <f t="shared" si="2018"/>
        <v>0</v>
      </c>
      <c r="AI527" s="364">
        <f t="shared" si="2018"/>
        <v>0</v>
      </c>
      <c r="AJ527" s="364">
        <f t="shared" si="2018"/>
        <v>0</v>
      </c>
      <c r="AK527" s="364">
        <f t="shared" si="2018"/>
        <v>0</v>
      </c>
      <c r="AL527" s="364">
        <f t="shared" si="2018"/>
        <v>0</v>
      </c>
      <c r="AM527" s="364">
        <f t="shared" si="2018"/>
        <v>0</v>
      </c>
      <c r="AN527" s="364">
        <f t="shared" si="2018"/>
        <v>0</v>
      </c>
      <c r="AO527" s="364">
        <f t="shared" si="2018"/>
        <v>0</v>
      </c>
      <c r="AP527" s="364">
        <f t="shared" si="2018"/>
        <v>0</v>
      </c>
      <c r="AQ527" s="364">
        <f t="shared" si="2018"/>
        <v>0</v>
      </c>
      <c r="AR527" s="364">
        <f t="shared" si="2018"/>
        <v>0</v>
      </c>
      <c r="AS527" s="364">
        <f t="shared" si="2018"/>
        <v>0</v>
      </c>
      <c r="AT527" s="364">
        <f t="shared" si="2018"/>
        <v>0</v>
      </c>
      <c r="AU527" s="364">
        <f t="shared" si="2018"/>
        <v>0</v>
      </c>
      <c r="AV527" s="364">
        <f t="shared" si="2018"/>
        <v>0</v>
      </c>
      <c r="AW527" s="364">
        <f t="shared" si="2018"/>
        <v>0</v>
      </c>
      <c r="AX527" s="364">
        <f t="shared" si="2018"/>
        <v>0</v>
      </c>
      <c r="AY527" s="364">
        <f t="shared" si="2018"/>
        <v>0</v>
      </c>
      <c r="AZ527" s="364">
        <f t="shared" si="2018"/>
        <v>0</v>
      </c>
      <c r="BA527" s="364">
        <f t="shared" si="2018"/>
        <v>0</v>
      </c>
      <c r="BB527" s="364">
        <f t="shared" si="2018"/>
        <v>0</v>
      </c>
      <c r="BC527" s="364">
        <f t="shared" si="2018"/>
        <v>0</v>
      </c>
      <c r="BD527" s="364">
        <f t="shared" si="2018"/>
        <v>0</v>
      </c>
      <c r="BE527" s="364">
        <f t="shared" si="2018"/>
        <v>0</v>
      </c>
      <c r="BF527" s="364">
        <f t="shared" si="2018"/>
        <v>0</v>
      </c>
      <c r="BG527" s="364">
        <f t="shared" si="2018"/>
        <v>0</v>
      </c>
      <c r="BH527" s="364">
        <f t="shared" si="2018"/>
        <v>0</v>
      </c>
      <c r="BI527" s="364">
        <f t="shared" si="2018"/>
        <v>0</v>
      </c>
      <c r="BJ527" s="364">
        <f t="shared" si="2018"/>
        <v>0</v>
      </c>
      <c r="BK527" s="364">
        <f t="shared" si="2018"/>
        <v>0</v>
      </c>
      <c r="BL527" s="364">
        <f t="shared" si="2018"/>
        <v>0</v>
      </c>
      <c r="BM527" s="364">
        <f t="shared" si="2018"/>
        <v>0</v>
      </c>
      <c r="BN527" s="364">
        <f t="shared" si="2018"/>
        <v>0</v>
      </c>
      <c r="BO527" s="364">
        <f t="shared" si="2018"/>
        <v>0</v>
      </c>
      <c r="BP527" s="364">
        <f t="shared" si="2018"/>
        <v>0</v>
      </c>
      <c r="BQ527" s="364">
        <f t="shared" si="2018"/>
        <v>0</v>
      </c>
      <c r="BR527" s="364">
        <f t="shared" si="2018"/>
        <v>0</v>
      </c>
      <c r="BS527" s="364">
        <f t="shared" si="2018"/>
        <v>0</v>
      </c>
      <c r="BT527" s="364">
        <f t="shared" si="2018"/>
        <v>0</v>
      </c>
      <c r="BU527" s="364">
        <f t="shared" si="2018"/>
        <v>0</v>
      </c>
      <c r="BV527" s="364">
        <f t="shared" si="2018"/>
        <v>0</v>
      </c>
      <c r="BW527" s="364">
        <f t="shared" si="2018"/>
        <v>0</v>
      </c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>
      <c r="A528" s="358"/>
      <c r="B528" s="359"/>
      <c r="C528" s="56" t="s">
        <v>326</v>
      </c>
      <c r="D528" s="360" t="s">
        <v>327</v>
      </c>
      <c r="E528" s="364">
        <f t="shared" ref="E528:BW528" si="2019">E103</f>
        <v>0</v>
      </c>
      <c r="F528" s="364">
        <f t="shared" si="2019"/>
        <v>0</v>
      </c>
      <c r="G528" s="364">
        <f t="shared" si="2019"/>
        <v>0</v>
      </c>
      <c r="H528" s="364">
        <f t="shared" si="2019"/>
        <v>30000</v>
      </c>
      <c r="I528" s="365">
        <f t="shared" si="2019"/>
        <v>0</v>
      </c>
      <c r="J528" s="365">
        <f t="shared" si="2019"/>
        <v>0</v>
      </c>
      <c r="K528" s="364">
        <f t="shared" si="2019"/>
        <v>0</v>
      </c>
      <c r="L528" s="364">
        <f t="shared" si="2019"/>
        <v>0</v>
      </c>
      <c r="M528" s="364">
        <f t="shared" si="2019"/>
        <v>0</v>
      </c>
      <c r="N528" s="364">
        <f t="shared" si="2019"/>
        <v>0</v>
      </c>
      <c r="O528" s="364">
        <f t="shared" si="2019"/>
        <v>0</v>
      </c>
      <c r="P528" s="364">
        <f t="shared" si="2019"/>
        <v>0</v>
      </c>
      <c r="Q528" s="364">
        <f t="shared" si="2019"/>
        <v>0</v>
      </c>
      <c r="R528" s="366">
        <f t="shared" si="2019"/>
        <v>0</v>
      </c>
      <c r="S528" s="366">
        <f t="shared" si="2019"/>
        <v>0</v>
      </c>
      <c r="T528" s="366">
        <f t="shared" si="2019"/>
        <v>0</v>
      </c>
      <c r="U528" s="364">
        <f t="shared" si="2019"/>
        <v>0</v>
      </c>
      <c r="V528" s="364">
        <f t="shared" si="2019"/>
        <v>0</v>
      </c>
      <c r="W528" s="364">
        <f t="shared" si="2019"/>
        <v>0</v>
      </c>
      <c r="X528" s="365">
        <f t="shared" si="2019"/>
        <v>0</v>
      </c>
      <c r="Y528" s="365">
        <f t="shared" si="2019"/>
        <v>0</v>
      </c>
      <c r="Z528" s="365">
        <f t="shared" si="2019"/>
        <v>0</v>
      </c>
      <c r="AA528" s="364">
        <f t="shared" si="2019"/>
        <v>0</v>
      </c>
      <c r="AB528" s="364">
        <f t="shared" si="2019"/>
        <v>0</v>
      </c>
      <c r="AC528" s="364">
        <f t="shared" si="2019"/>
        <v>0</v>
      </c>
      <c r="AD528" s="364">
        <f t="shared" si="2019"/>
        <v>0</v>
      </c>
      <c r="AE528" s="364">
        <f t="shared" si="2019"/>
        <v>0</v>
      </c>
      <c r="AF528" s="364">
        <f t="shared" si="2019"/>
        <v>0</v>
      </c>
      <c r="AG528" s="364">
        <f t="shared" si="2019"/>
        <v>0</v>
      </c>
      <c r="AH528" s="364">
        <f t="shared" si="2019"/>
        <v>0</v>
      </c>
      <c r="AI528" s="364">
        <f t="shared" si="2019"/>
        <v>0</v>
      </c>
      <c r="AJ528" s="364">
        <f t="shared" si="2019"/>
        <v>0</v>
      </c>
      <c r="AK528" s="364">
        <f t="shared" si="2019"/>
        <v>0</v>
      </c>
      <c r="AL528" s="364">
        <f t="shared" si="2019"/>
        <v>0</v>
      </c>
      <c r="AM528" s="364">
        <f t="shared" si="2019"/>
        <v>0</v>
      </c>
      <c r="AN528" s="364">
        <f t="shared" si="2019"/>
        <v>0</v>
      </c>
      <c r="AO528" s="364">
        <f t="shared" si="2019"/>
        <v>0</v>
      </c>
      <c r="AP528" s="364">
        <f t="shared" si="2019"/>
        <v>0</v>
      </c>
      <c r="AQ528" s="364">
        <f t="shared" si="2019"/>
        <v>0</v>
      </c>
      <c r="AR528" s="364">
        <f t="shared" si="2019"/>
        <v>0</v>
      </c>
      <c r="AS528" s="364">
        <f t="shared" si="2019"/>
        <v>0</v>
      </c>
      <c r="AT528" s="364">
        <f t="shared" si="2019"/>
        <v>0</v>
      </c>
      <c r="AU528" s="364">
        <f t="shared" si="2019"/>
        <v>0</v>
      </c>
      <c r="AV528" s="364">
        <f t="shared" si="2019"/>
        <v>0</v>
      </c>
      <c r="AW528" s="364">
        <f t="shared" si="2019"/>
        <v>0</v>
      </c>
      <c r="AX528" s="364">
        <f t="shared" si="2019"/>
        <v>0</v>
      </c>
      <c r="AY528" s="364">
        <f t="shared" si="2019"/>
        <v>0</v>
      </c>
      <c r="AZ528" s="364">
        <f t="shared" si="2019"/>
        <v>0</v>
      </c>
      <c r="BA528" s="364">
        <f t="shared" si="2019"/>
        <v>0</v>
      </c>
      <c r="BB528" s="364">
        <f t="shared" si="2019"/>
        <v>0</v>
      </c>
      <c r="BC528" s="364">
        <f t="shared" si="2019"/>
        <v>0</v>
      </c>
      <c r="BD528" s="364">
        <f t="shared" si="2019"/>
        <v>0</v>
      </c>
      <c r="BE528" s="364">
        <f t="shared" si="2019"/>
        <v>0</v>
      </c>
      <c r="BF528" s="364">
        <f t="shared" si="2019"/>
        <v>0</v>
      </c>
      <c r="BG528" s="364">
        <f t="shared" si="2019"/>
        <v>0</v>
      </c>
      <c r="BH528" s="364">
        <f t="shared" si="2019"/>
        <v>0</v>
      </c>
      <c r="BI528" s="364">
        <f t="shared" si="2019"/>
        <v>0</v>
      </c>
      <c r="BJ528" s="364">
        <f t="shared" si="2019"/>
        <v>0</v>
      </c>
      <c r="BK528" s="364">
        <f t="shared" si="2019"/>
        <v>0</v>
      </c>
      <c r="BL528" s="364">
        <f t="shared" si="2019"/>
        <v>0</v>
      </c>
      <c r="BM528" s="364">
        <f t="shared" si="2019"/>
        <v>0</v>
      </c>
      <c r="BN528" s="364">
        <f t="shared" si="2019"/>
        <v>0</v>
      </c>
      <c r="BO528" s="364">
        <f t="shared" si="2019"/>
        <v>0</v>
      </c>
      <c r="BP528" s="364">
        <f t="shared" si="2019"/>
        <v>0</v>
      </c>
      <c r="BQ528" s="364">
        <f t="shared" si="2019"/>
        <v>0</v>
      </c>
      <c r="BR528" s="364">
        <f t="shared" si="2019"/>
        <v>0</v>
      </c>
      <c r="BS528" s="364">
        <f t="shared" si="2019"/>
        <v>0</v>
      </c>
      <c r="BT528" s="364">
        <f t="shared" si="2019"/>
        <v>0</v>
      </c>
      <c r="BU528" s="364">
        <f t="shared" si="2019"/>
        <v>0</v>
      </c>
      <c r="BV528" s="364">
        <f t="shared" si="2019"/>
        <v>0</v>
      </c>
      <c r="BW528" s="364">
        <f t="shared" si="2019"/>
        <v>0</v>
      </c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>
      <c r="A529" s="358"/>
      <c r="B529" s="359"/>
      <c r="C529" s="56" t="s">
        <v>341</v>
      </c>
      <c r="D529" s="377" t="s">
        <v>353</v>
      </c>
      <c r="E529" s="364">
        <f t="shared" ref="E529:BW529" si="2020">E113+E114+E115+E118+E119</f>
        <v>0</v>
      </c>
      <c r="F529" s="364">
        <f t="shared" si="2020"/>
        <v>0</v>
      </c>
      <c r="G529" s="364">
        <f t="shared" si="2020"/>
        <v>0</v>
      </c>
      <c r="H529" s="364">
        <f t="shared" si="2020"/>
        <v>350000</v>
      </c>
      <c r="I529" s="365">
        <f t="shared" si="2020"/>
        <v>0</v>
      </c>
      <c r="J529" s="365">
        <f t="shared" si="2020"/>
        <v>0</v>
      </c>
      <c r="K529" s="364">
        <f t="shared" si="2020"/>
        <v>11932</v>
      </c>
      <c r="L529" s="364">
        <f t="shared" si="2020"/>
        <v>226053.11</v>
      </c>
      <c r="M529" s="364">
        <f t="shared" si="2020"/>
        <v>0</v>
      </c>
      <c r="N529" s="364">
        <f t="shared" si="2020"/>
        <v>0</v>
      </c>
      <c r="O529" s="364">
        <f t="shared" si="2020"/>
        <v>0</v>
      </c>
      <c r="P529" s="364">
        <f t="shared" si="2020"/>
        <v>0</v>
      </c>
      <c r="Q529" s="364">
        <f t="shared" si="2020"/>
        <v>0</v>
      </c>
      <c r="R529" s="366">
        <f t="shared" si="2020"/>
        <v>0</v>
      </c>
      <c r="S529" s="366">
        <f t="shared" si="2020"/>
        <v>0</v>
      </c>
      <c r="T529" s="366">
        <f t="shared" si="2020"/>
        <v>0</v>
      </c>
      <c r="U529" s="364">
        <f t="shared" si="2020"/>
        <v>11932</v>
      </c>
      <c r="V529" s="364">
        <f t="shared" si="2020"/>
        <v>226053.11</v>
      </c>
      <c r="W529" s="364">
        <f t="shared" si="2020"/>
        <v>0</v>
      </c>
      <c r="X529" s="365">
        <f t="shared" si="2020"/>
        <v>0</v>
      </c>
      <c r="Y529" s="365">
        <f t="shared" si="2020"/>
        <v>0</v>
      </c>
      <c r="Z529" s="365">
        <f t="shared" si="2020"/>
        <v>0</v>
      </c>
      <c r="AA529" s="364">
        <f t="shared" si="2020"/>
        <v>0</v>
      </c>
      <c r="AB529" s="364">
        <f t="shared" si="2020"/>
        <v>0</v>
      </c>
      <c r="AC529" s="364">
        <f t="shared" si="2020"/>
        <v>0</v>
      </c>
      <c r="AD529" s="364">
        <f t="shared" si="2020"/>
        <v>0</v>
      </c>
      <c r="AE529" s="364">
        <f t="shared" si="2020"/>
        <v>0</v>
      </c>
      <c r="AF529" s="364">
        <f t="shared" si="2020"/>
        <v>0</v>
      </c>
      <c r="AG529" s="364">
        <f t="shared" si="2020"/>
        <v>0</v>
      </c>
      <c r="AH529" s="364">
        <f t="shared" si="2020"/>
        <v>0</v>
      </c>
      <c r="AI529" s="364">
        <f t="shared" si="2020"/>
        <v>0</v>
      </c>
      <c r="AJ529" s="364">
        <f t="shared" si="2020"/>
        <v>0</v>
      </c>
      <c r="AK529" s="364">
        <f t="shared" si="2020"/>
        <v>0</v>
      </c>
      <c r="AL529" s="364">
        <f t="shared" si="2020"/>
        <v>0</v>
      </c>
      <c r="AM529" s="364">
        <f t="shared" si="2020"/>
        <v>0</v>
      </c>
      <c r="AN529" s="364">
        <f t="shared" si="2020"/>
        <v>0</v>
      </c>
      <c r="AO529" s="364">
        <f t="shared" si="2020"/>
        <v>0</v>
      </c>
      <c r="AP529" s="364">
        <f t="shared" si="2020"/>
        <v>0</v>
      </c>
      <c r="AQ529" s="364">
        <f t="shared" si="2020"/>
        <v>0</v>
      </c>
      <c r="AR529" s="364">
        <f t="shared" si="2020"/>
        <v>0</v>
      </c>
      <c r="AS529" s="364">
        <f t="shared" si="2020"/>
        <v>0</v>
      </c>
      <c r="AT529" s="364">
        <f t="shared" si="2020"/>
        <v>0</v>
      </c>
      <c r="AU529" s="364">
        <f t="shared" si="2020"/>
        <v>0</v>
      </c>
      <c r="AV529" s="364">
        <f t="shared" si="2020"/>
        <v>0</v>
      </c>
      <c r="AW529" s="364">
        <f t="shared" si="2020"/>
        <v>0</v>
      </c>
      <c r="AX529" s="364">
        <f t="shared" si="2020"/>
        <v>0</v>
      </c>
      <c r="AY529" s="364">
        <f t="shared" si="2020"/>
        <v>0</v>
      </c>
      <c r="AZ529" s="364">
        <f t="shared" si="2020"/>
        <v>0</v>
      </c>
      <c r="BA529" s="364">
        <f t="shared" si="2020"/>
        <v>0</v>
      </c>
      <c r="BB529" s="364">
        <f t="shared" si="2020"/>
        <v>0</v>
      </c>
      <c r="BC529" s="364">
        <f t="shared" si="2020"/>
        <v>0</v>
      </c>
      <c r="BD529" s="364">
        <f t="shared" si="2020"/>
        <v>0</v>
      </c>
      <c r="BE529" s="364">
        <f t="shared" si="2020"/>
        <v>0</v>
      </c>
      <c r="BF529" s="364">
        <f t="shared" si="2020"/>
        <v>0</v>
      </c>
      <c r="BG529" s="364">
        <f t="shared" si="2020"/>
        <v>0</v>
      </c>
      <c r="BH529" s="364">
        <f t="shared" si="2020"/>
        <v>0</v>
      </c>
      <c r="BI529" s="364">
        <f t="shared" si="2020"/>
        <v>0</v>
      </c>
      <c r="BJ529" s="364">
        <f t="shared" si="2020"/>
        <v>0</v>
      </c>
      <c r="BK529" s="364">
        <f t="shared" si="2020"/>
        <v>0</v>
      </c>
      <c r="BL529" s="364">
        <f t="shared" si="2020"/>
        <v>0</v>
      </c>
      <c r="BM529" s="364">
        <f t="shared" si="2020"/>
        <v>0</v>
      </c>
      <c r="BN529" s="364">
        <f t="shared" si="2020"/>
        <v>0</v>
      </c>
      <c r="BO529" s="364">
        <f t="shared" si="2020"/>
        <v>0</v>
      </c>
      <c r="BP529" s="364">
        <f t="shared" si="2020"/>
        <v>0</v>
      </c>
      <c r="BQ529" s="364">
        <f t="shared" si="2020"/>
        <v>11932</v>
      </c>
      <c r="BR529" s="364">
        <f t="shared" si="2020"/>
        <v>0</v>
      </c>
      <c r="BS529" s="364">
        <f t="shared" si="2020"/>
        <v>11932</v>
      </c>
      <c r="BT529" s="364">
        <f t="shared" si="2020"/>
        <v>226053.11</v>
      </c>
      <c r="BU529" s="364">
        <f t="shared" si="2020"/>
        <v>0</v>
      </c>
      <c r="BV529" s="364">
        <f t="shared" si="2020"/>
        <v>11932</v>
      </c>
      <c r="BW529" s="364">
        <f t="shared" si="2020"/>
        <v>226053.11</v>
      </c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>
      <c r="A530" s="358"/>
      <c r="B530" s="359"/>
      <c r="C530" s="56" t="s">
        <v>795</v>
      </c>
      <c r="D530" s="378" t="s">
        <v>796</v>
      </c>
      <c r="E530" s="364">
        <f t="shared" ref="E530:BW530" si="2021">E425</f>
        <v>0</v>
      </c>
      <c r="F530" s="364">
        <f t="shared" si="2021"/>
        <v>0</v>
      </c>
      <c r="G530" s="364">
        <f t="shared" si="2021"/>
        <v>0</v>
      </c>
      <c r="H530" s="364">
        <f t="shared" si="2021"/>
        <v>0</v>
      </c>
      <c r="I530" s="365">
        <f t="shared" si="2021"/>
        <v>0</v>
      </c>
      <c r="J530" s="365">
        <f t="shared" si="2021"/>
        <v>0</v>
      </c>
      <c r="K530" s="366">
        <f t="shared" si="2021"/>
        <v>0</v>
      </c>
      <c r="L530" s="366">
        <f t="shared" si="2021"/>
        <v>5855</v>
      </c>
      <c r="M530" s="366">
        <f t="shared" si="2021"/>
        <v>0</v>
      </c>
      <c r="N530" s="366">
        <f t="shared" si="2021"/>
        <v>0</v>
      </c>
      <c r="O530" s="364">
        <f t="shared" si="2021"/>
        <v>0</v>
      </c>
      <c r="P530" s="364">
        <f t="shared" si="2021"/>
        <v>5855</v>
      </c>
      <c r="Q530" s="364">
        <f t="shared" si="2021"/>
        <v>0</v>
      </c>
      <c r="R530" s="366">
        <f t="shared" si="2021"/>
        <v>0</v>
      </c>
      <c r="S530" s="366">
        <f t="shared" si="2021"/>
        <v>5855</v>
      </c>
      <c r="T530" s="366">
        <f t="shared" si="2021"/>
        <v>0</v>
      </c>
      <c r="U530" s="364">
        <f t="shared" si="2021"/>
        <v>0</v>
      </c>
      <c r="V530" s="364">
        <f t="shared" si="2021"/>
        <v>0</v>
      </c>
      <c r="W530" s="364">
        <f t="shared" si="2021"/>
        <v>0</v>
      </c>
      <c r="X530" s="365">
        <f t="shared" si="2021"/>
        <v>0</v>
      </c>
      <c r="Y530" s="365">
        <f t="shared" si="2021"/>
        <v>1</v>
      </c>
      <c r="Z530" s="365">
        <f t="shared" si="2021"/>
        <v>0</v>
      </c>
      <c r="AA530" s="366">
        <f t="shared" si="2021"/>
        <v>0</v>
      </c>
      <c r="AB530" s="366">
        <f t="shared" si="2021"/>
        <v>5855</v>
      </c>
      <c r="AC530" s="366">
        <f t="shared" si="2021"/>
        <v>0</v>
      </c>
      <c r="AD530" s="366">
        <f t="shared" si="2021"/>
        <v>0</v>
      </c>
      <c r="AE530" s="366">
        <f t="shared" si="2021"/>
        <v>0</v>
      </c>
      <c r="AF530" s="366">
        <f t="shared" si="2021"/>
        <v>0</v>
      </c>
      <c r="AG530" s="366">
        <f t="shared" si="2021"/>
        <v>0</v>
      </c>
      <c r="AH530" s="366">
        <f t="shared" si="2021"/>
        <v>0</v>
      </c>
      <c r="AI530" s="366">
        <f t="shared" si="2021"/>
        <v>0</v>
      </c>
      <c r="AJ530" s="366">
        <f t="shared" si="2021"/>
        <v>0</v>
      </c>
      <c r="AK530" s="366">
        <f t="shared" si="2021"/>
        <v>0</v>
      </c>
      <c r="AL530" s="366">
        <f t="shared" si="2021"/>
        <v>0</v>
      </c>
      <c r="AM530" s="366">
        <f t="shared" si="2021"/>
        <v>0</v>
      </c>
      <c r="AN530" s="366">
        <f t="shared" si="2021"/>
        <v>0</v>
      </c>
      <c r="AO530" s="366">
        <f t="shared" si="2021"/>
        <v>0</v>
      </c>
      <c r="AP530" s="366">
        <f t="shared" si="2021"/>
        <v>0</v>
      </c>
      <c r="AQ530" s="366">
        <f t="shared" si="2021"/>
        <v>0</v>
      </c>
      <c r="AR530" s="366">
        <f t="shared" si="2021"/>
        <v>0</v>
      </c>
      <c r="AS530" s="366">
        <f t="shared" si="2021"/>
        <v>0</v>
      </c>
      <c r="AT530" s="366">
        <f t="shared" si="2021"/>
        <v>0</v>
      </c>
      <c r="AU530" s="366">
        <f t="shared" si="2021"/>
        <v>0</v>
      </c>
      <c r="AV530" s="366">
        <f t="shared" si="2021"/>
        <v>0</v>
      </c>
      <c r="AW530" s="366">
        <f t="shared" si="2021"/>
        <v>0</v>
      </c>
      <c r="AX530" s="366">
        <f t="shared" si="2021"/>
        <v>0</v>
      </c>
      <c r="AY530" s="366">
        <f t="shared" si="2021"/>
        <v>0</v>
      </c>
      <c r="AZ530" s="366">
        <f t="shared" si="2021"/>
        <v>0</v>
      </c>
      <c r="BA530" s="366">
        <f t="shared" si="2021"/>
        <v>0</v>
      </c>
      <c r="BB530" s="366">
        <f t="shared" si="2021"/>
        <v>0</v>
      </c>
      <c r="BC530" s="366">
        <f t="shared" si="2021"/>
        <v>0</v>
      </c>
      <c r="BD530" s="366">
        <f t="shared" si="2021"/>
        <v>0</v>
      </c>
      <c r="BE530" s="366">
        <f t="shared" si="2021"/>
        <v>0</v>
      </c>
      <c r="BF530" s="366">
        <f t="shared" si="2021"/>
        <v>0</v>
      </c>
      <c r="BG530" s="366">
        <f t="shared" si="2021"/>
        <v>0</v>
      </c>
      <c r="BH530" s="366">
        <f t="shared" si="2021"/>
        <v>0</v>
      </c>
      <c r="BI530" s="366">
        <f t="shared" si="2021"/>
        <v>0</v>
      </c>
      <c r="BJ530" s="366">
        <f t="shared" si="2021"/>
        <v>0</v>
      </c>
      <c r="BK530" s="366">
        <f t="shared" si="2021"/>
        <v>0</v>
      </c>
      <c r="BL530" s="366">
        <f t="shared" si="2021"/>
        <v>0</v>
      </c>
      <c r="BM530" s="366">
        <f t="shared" si="2021"/>
        <v>0</v>
      </c>
      <c r="BN530" s="364">
        <f t="shared" si="2021"/>
        <v>0</v>
      </c>
      <c r="BO530" s="364">
        <f t="shared" si="2021"/>
        <v>0</v>
      </c>
      <c r="BP530" s="364">
        <f t="shared" si="2021"/>
        <v>0</v>
      </c>
      <c r="BQ530" s="364">
        <f t="shared" si="2021"/>
        <v>0</v>
      </c>
      <c r="BR530" s="364">
        <f t="shared" si="2021"/>
        <v>0</v>
      </c>
      <c r="BS530" s="364">
        <f t="shared" si="2021"/>
        <v>0</v>
      </c>
      <c r="BT530" s="364">
        <f t="shared" si="2021"/>
        <v>0</v>
      </c>
      <c r="BU530" s="364">
        <f t="shared" si="2021"/>
        <v>0</v>
      </c>
      <c r="BV530" s="364">
        <f t="shared" si="2021"/>
        <v>0</v>
      </c>
      <c r="BW530" s="364">
        <f t="shared" si="2021"/>
        <v>0</v>
      </c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>
      <c r="A531" s="358"/>
      <c r="B531" s="359"/>
      <c r="C531" s="56" t="s">
        <v>355</v>
      </c>
      <c r="D531" s="377" t="s">
        <v>867</v>
      </c>
      <c r="E531" s="364">
        <f t="shared" ref="E531:BW531" si="2022">E120+E121+E122+E123+E124</f>
        <v>0</v>
      </c>
      <c r="F531" s="364">
        <f t="shared" si="2022"/>
        <v>0</v>
      </c>
      <c r="G531" s="364">
        <f t="shared" si="2022"/>
        <v>0</v>
      </c>
      <c r="H531" s="364">
        <f t="shared" si="2022"/>
        <v>0</v>
      </c>
      <c r="I531" s="365">
        <f t="shared" si="2022"/>
        <v>0</v>
      </c>
      <c r="J531" s="365">
        <f t="shared" si="2022"/>
        <v>0</v>
      </c>
      <c r="K531" s="364">
        <f t="shared" si="2022"/>
        <v>44500</v>
      </c>
      <c r="L531" s="364">
        <f t="shared" si="2022"/>
        <v>616650</v>
      </c>
      <c r="M531" s="364">
        <f t="shared" si="2022"/>
        <v>648.74</v>
      </c>
      <c r="N531" s="364">
        <f t="shared" si="2022"/>
        <v>0</v>
      </c>
      <c r="O531" s="366">
        <f t="shared" si="2022"/>
        <v>0</v>
      </c>
      <c r="P531" s="366">
        <f t="shared" si="2022"/>
        <v>478121.26</v>
      </c>
      <c r="Q531" s="366">
        <f t="shared" si="2022"/>
        <v>0</v>
      </c>
      <c r="R531" s="366">
        <f t="shared" si="2022"/>
        <v>0</v>
      </c>
      <c r="S531" s="366">
        <f t="shared" si="2022"/>
        <v>478121.26</v>
      </c>
      <c r="T531" s="366">
        <f t="shared" si="2022"/>
        <v>0</v>
      </c>
      <c r="U531" s="366">
        <f t="shared" si="2022"/>
        <v>44500</v>
      </c>
      <c r="V531" s="364">
        <f t="shared" si="2022"/>
        <v>137880</v>
      </c>
      <c r="W531" s="366">
        <f t="shared" si="2022"/>
        <v>0</v>
      </c>
      <c r="X531" s="365">
        <f t="shared" si="2022"/>
        <v>0</v>
      </c>
      <c r="Y531" s="365">
        <f t="shared" si="2022"/>
        <v>3.9795974462999655</v>
      </c>
      <c r="Z531" s="365">
        <f t="shared" si="2022"/>
        <v>0</v>
      </c>
      <c r="AA531" s="364">
        <f t="shared" si="2022"/>
        <v>0</v>
      </c>
      <c r="AB531" s="364">
        <f t="shared" si="2022"/>
        <v>87600</v>
      </c>
      <c r="AC531" s="364">
        <f t="shared" si="2022"/>
        <v>0</v>
      </c>
      <c r="AD531" s="364">
        <f t="shared" si="2022"/>
        <v>0</v>
      </c>
      <c r="AE531" s="364">
        <f t="shared" si="2022"/>
        <v>0</v>
      </c>
      <c r="AF531" s="364">
        <f t="shared" si="2022"/>
        <v>0</v>
      </c>
      <c r="AG531" s="364">
        <f t="shared" si="2022"/>
        <v>0</v>
      </c>
      <c r="AH531" s="364">
        <f t="shared" si="2022"/>
        <v>390521.26</v>
      </c>
      <c r="AI531" s="364">
        <f t="shared" si="2022"/>
        <v>0</v>
      </c>
      <c r="AJ531" s="364">
        <f t="shared" si="2022"/>
        <v>0</v>
      </c>
      <c r="AK531" s="364">
        <f t="shared" si="2022"/>
        <v>0</v>
      </c>
      <c r="AL531" s="364">
        <f t="shared" si="2022"/>
        <v>0</v>
      </c>
      <c r="AM531" s="364">
        <f t="shared" si="2022"/>
        <v>0</v>
      </c>
      <c r="AN531" s="364">
        <f t="shared" si="2022"/>
        <v>0</v>
      </c>
      <c r="AO531" s="364">
        <f t="shared" si="2022"/>
        <v>0</v>
      </c>
      <c r="AP531" s="364">
        <f t="shared" si="2022"/>
        <v>0</v>
      </c>
      <c r="AQ531" s="364">
        <f t="shared" si="2022"/>
        <v>0</v>
      </c>
      <c r="AR531" s="364">
        <f t="shared" si="2022"/>
        <v>0</v>
      </c>
      <c r="AS531" s="364">
        <f t="shared" si="2022"/>
        <v>0</v>
      </c>
      <c r="AT531" s="364">
        <f t="shared" si="2022"/>
        <v>0</v>
      </c>
      <c r="AU531" s="364">
        <f t="shared" si="2022"/>
        <v>0</v>
      </c>
      <c r="AV531" s="364">
        <f t="shared" si="2022"/>
        <v>0</v>
      </c>
      <c r="AW531" s="364">
        <f t="shared" si="2022"/>
        <v>0</v>
      </c>
      <c r="AX531" s="364">
        <f t="shared" si="2022"/>
        <v>0</v>
      </c>
      <c r="AY531" s="364">
        <f t="shared" si="2022"/>
        <v>0</v>
      </c>
      <c r="AZ531" s="364">
        <f t="shared" si="2022"/>
        <v>0</v>
      </c>
      <c r="BA531" s="364">
        <f t="shared" si="2022"/>
        <v>0</v>
      </c>
      <c r="BB531" s="364">
        <f t="shared" si="2022"/>
        <v>0</v>
      </c>
      <c r="BC531" s="364">
        <f t="shared" si="2022"/>
        <v>0</v>
      </c>
      <c r="BD531" s="364">
        <f t="shared" si="2022"/>
        <v>0</v>
      </c>
      <c r="BE531" s="364">
        <f t="shared" si="2022"/>
        <v>0</v>
      </c>
      <c r="BF531" s="364">
        <f t="shared" si="2022"/>
        <v>0</v>
      </c>
      <c r="BG531" s="364">
        <f t="shared" si="2022"/>
        <v>0</v>
      </c>
      <c r="BH531" s="364">
        <f t="shared" si="2022"/>
        <v>0</v>
      </c>
      <c r="BI531" s="364">
        <f t="shared" si="2022"/>
        <v>0</v>
      </c>
      <c r="BJ531" s="364">
        <f t="shared" si="2022"/>
        <v>0</v>
      </c>
      <c r="BK531" s="364">
        <f t="shared" si="2022"/>
        <v>0</v>
      </c>
      <c r="BL531" s="364">
        <f t="shared" si="2022"/>
        <v>0</v>
      </c>
      <c r="BM531" s="364">
        <f t="shared" si="2022"/>
        <v>0</v>
      </c>
      <c r="BN531" s="364">
        <f t="shared" si="2022"/>
        <v>0</v>
      </c>
      <c r="BO531" s="364">
        <f t="shared" si="2022"/>
        <v>0</v>
      </c>
      <c r="BP531" s="364">
        <f t="shared" si="2022"/>
        <v>0</v>
      </c>
      <c r="BQ531" s="364">
        <f t="shared" si="2022"/>
        <v>44500</v>
      </c>
      <c r="BR531" s="364">
        <f t="shared" si="2022"/>
        <v>0</v>
      </c>
      <c r="BS531" s="364">
        <f t="shared" si="2022"/>
        <v>44500</v>
      </c>
      <c r="BT531" s="364">
        <f t="shared" si="2022"/>
        <v>137880</v>
      </c>
      <c r="BU531" s="364">
        <f t="shared" si="2022"/>
        <v>0</v>
      </c>
      <c r="BV531" s="364">
        <f t="shared" si="2022"/>
        <v>44500</v>
      </c>
      <c r="BW531" s="364">
        <f t="shared" si="2022"/>
        <v>137880</v>
      </c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>
      <c r="A532" s="358"/>
      <c r="B532" s="359"/>
      <c r="C532" s="56" t="s">
        <v>329</v>
      </c>
      <c r="D532" s="360" t="s">
        <v>330</v>
      </c>
      <c r="E532" s="364">
        <f t="shared" ref="E532:BW532" si="2023">E104+E105+E106+E216+E272+E273+E274</f>
        <v>0</v>
      </c>
      <c r="F532" s="364">
        <f t="shared" si="2023"/>
        <v>0</v>
      </c>
      <c r="G532" s="364">
        <f t="shared" si="2023"/>
        <v>0</v>
      </c>
      <c r="H532" s="364">
        <f t="shared" si="2023"/>
        <v>50000</v>
      </c>
      <c r="I532" s="365">
        <f t="shared" si="2023"/>
        <v>0</v>
      </c>
      <c r="J532" s="365">
        <f t="shared" si="2023"/>
        <v>0</v>
      </c>
      <c r="K532" s="364">
        <f t="shared" si="2023"/>
        <v>0</v>
      </c>
      <c r="L532" s="364">
        <f t="shared" si="2023"/>
        <v>73544.23</v>
      </c>
      <c r="M532" s="364">
        <f t="shared" si="2023"/>
        <v>0</v>
      </c>
      <c r="N532" s="364">
        <f t="shared" si="2023"/>
        <v>0</v>
      </c>
      <c r="O532" s="364">
        <f t="shared" si="2023"/>
        <v>0</v>
      </c>
      <c r="P532" s="364">
        <f t="shared" si="2023"/>
        <v>73544.23</v>
      </c>
      <c r="Q532" s="364">
        <f t="shared" si="2023"/>
        <v>0</v>
      </c>
      <c r="R532" s="366">
        <f t="shared" si="2023"/>
        <v>0</v>
      </c>
      <c r="S532" s="366">
        <f t="shared" si="2023"/>
        <v>73544.23</v>
      </c>
      <c r="T532" s="366">
        <f t="shared" si="2023"/>
        <v>0</v>
      </c>
      <c r="U532" s="364">
        <f t="shared" si="2023"/>
        <v>0</v>
      </c>
      <c r="V532" s="364">
        <f t="shared" si="2023"/>
        <v>0</v>
      </c>
      <c r="W532" s="364">
        <f t="shared" si="2023"/>
        <v>0</v>
      </c>
      <c r="X532" s="365">
        <f t="shared" si="2023"/>
        <v>0</v>
      </c>
      <c r="Y532" s="365">
        <f t="shared" si="2023"/>
        <v>4</v>
      </c>
      <c r="Z532" s="365">
        <f t="shared" si="2023"/>
        <v>0</v>
      </c>
      <c r="AA532" s="364">
        <f t="shared" si="2023"/>
        <v>0</v>
      </c>
      <c r="AB532" s="364">
        <f t="shared" si="2023"/>
        <v>3839.07</v>
      </c>
      <c r="AC532" s="364">
        <f t="shared" si="2023"/>
        <v>0</v>
      </c>
      <c r="AD532" s="364">
        <f t="shared" si="2023"/>
        <v>0</v>
      </c>
      <c r="AE532" s="364">
        <f t="shared" si="2023"/>
        <v>0</v>
      </c>
      <c r="AF532" s="364">
        <f t="shared" si="2023"/>
        <v>0</v>
      </c>
      <c r="AG532" s="364">
        <f t="shared" si="2023"/>
        <v>0</v>
      </c>
      <c r="AH532" s="364">
        <f t="shared" si="2023"/>
        <v>7913.56</v>
      </c>
      <c r="AI532" s="364">
        <f t="shared" si="2023"/>
        <v>0</v>
      </c>
      <c r="AJ532" s="364">
        <f t="shared" si="2023"/>
        <v>0</v>
      </c>
      <c r="AK532" s="364">
        <f t="shared" si="2023"/>
        <v>61791.6</v>
      </c>
      <c r="AL532" s="364">
        <f t="shared" si="2023"/>
        <v>0</v>
      </c>
      <c r="AM532" s="364">
        <f t="shared" si="2023"/>
        <v>0</v>
      </c>
      <c r="AN532" s="364">
        <f t="shared" si="2023"/>
        <v>0</v>
      </c>
      <c r="AO532" s="364">
        <f t="shared" si="2023"/>
        <v>0</v>
      </c>
      <c r="AP532" s="364">
        <f t="shared" si="2023"/>
        <v>0</v>
      </c>
      <c r="AQ532" s="364">
        <f t="shared" si="2023"/>
        <v>0</v>
      </c>
      <c r="AR532" s="364">
        <f t="shared" si="2023"/>
        <v>0</v>
      </c>
      <c r="AS532" s="364">
        <f t="shared" si="2023"/>
        <v>0</v>
      </c>
      <c r="AT532" s="364">
        <f t="shared" si="2023"/>
        <v>0</v>
      </c>
      <c r="AU532" s="364">
        <f t="shared" si="2023"/>
        <v>0</v>
      </c>
      <c r="AV532" s="364">
        <f t="shared" si="2023"/>
        <v>0</v>
      </c>
      <c r="AW532" s="364">
        <f t="shared" si="2023"/>
        <v>0</v>
      </c>
      <c r="AX532" s="364">
        <f t="shared" si="2023"/>
        <v>0</v>
      </c>
      <c r="AY532" s="364">
        <f t="shared" si="2023"/>
        <v>0</v>
      </c>
      <c r="AZ532" s="364">
        <f t="shared" si="2023"/>
        <v>0</v>
      </c>
      <c r="BA532" s="364">
        <f t="shared" si="2023"/>
        <v>0</v>
      </c>
      <c r="BB532" s="364">
        <f t="shared" si="2023"/>
        <v>0</v>
      </c>
      <c r="BC532" s="364">
        <f t="shared" si="2023"/>
        <v>0</v>
      </c>
      <c r="BD532" s="364">
        <f t="shared" si="2023"/>
        <v>0</v>
      </c>
      <c r="BE532" s="364">
        <f t="shared" si="2023"/>
        <v>0</v>
      </c>
      <c r="BF532" s="364">
        <f t="shared" si="2023"/>
        <v>0</v>
      </c>
      <c r="BG532" s="364">
        <f t="shared" si="2023"/>
        <v>0</v>
      </c>
      <c r="BH532" s="364">
        <f t="shared" si="2023"/>
        <v>0</v>
      </c>
      <c r="BI532" s="364">
        <f t="shared" si="2023"/>
        <v>0</v>
      </c>
      <c r="BJ532" s="364">
        <f t="shared" si="2023"/>
        <v>0</v>
      </c>
      <c r="BK532" s="364">
        <f t="shared" si="2023"/>
        <v>0</v>
      </c>
      <c r="BL532" s="364">
        <f t="shared" si="2023"/>
        <v>0</v>
      </c>
      <c r="BM532" s="364">
        <f t="shared" si="2023"/>
        <v>0</v>
      </c>
      <c r="BN532" s="364">
        <f t="shared" si="2023"/>
        <v>0</v>
      </c>
      <c r="BO532" s="364">
        <f t="shared" si="2023"/>
        <v>0</v>
      </c>
      <c r="BP532" s="364">
        <f t="shared" si="2023"/>
        <v>0</v>
      </c>
      <c r="BQ532" s="364">
        <f t="shared" si="2023"/>
        <v>0</v>
      </c>
      <c r="BR532" s="364">
        <f t="shared" si="2023"/>
        <v>0</v>
      </c>
      <c r="BS532" s="364">
        <f t="shared" si="2023"/>
        <v>0</v>
      </c>
      <c r="BT532" s="364">
        <f t="shared" si="2023"/>
        <v>0</v>
      </c>
      <c r="BU532" s="364">
        <f t="shared" si="2023"/>
        <v>0</v>
      </c>
      <c r="BV532" s="364">
        <f t="shared" si="2023"/>
        <v>0</v>
      </c>
      <c r="BW532" s="364">
        <f t="shared" si="2023"/>
        <v>0</v>
      </c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>
      <c r="A533" s="358"/>
      <c r="B533" s="359"/>
      <c r="C533" s="151" t="s">
        <v>367</v>
      </c>
      <c r="D533" s="379" t="s">
        <v>368</v>
      </c>
      <c r="E533" s="364">
        <f t="shared" ref="E533:BW533" si="2024">E125</f>
        <v>0</v>
      </c>
      <c r="F533" s="364">
        <f t="shared" si="2024"/>
        <v>0</v>
      </c>
      <c r="G533" s="364">
        <f t="shared" si="2024"/>
        <v>0</v>
      </c>
      <c r="H533" s="364">
        <f t="shared" si="2024"/>
        <v>0</v>
      </c>
      <c r="I533" s="365">
        <f t="shared" si="2024"/>
        <v>0</v>
      </c>
      <c r="J533" s="365">
        <f t="shared" si="2024"/>
        <v>0</v>
      </c>
      <c r="K533" s="366">
        <f t="shared" si="2024"/>
        <v>5000</v>
      </c>
      <c r="L533" s="366">
        <f t="shared" si="2024"/>
        <v>0</v>
      </c>
      <c r="M533" s="366">
        <f t="shared" si="2024"/>
        <v>0</v>
      </c>
      <c r="N533" s="366">
        <f t="shared" si="2024"/>
        <v>0</v>
      </c>
      <c r="O533" s="366">
        <f t="shared" si="2024"/>
        <v>0</v>
      </c>
      <c r="P533" s="366">
        <f t="shared" si="2024"/>
        <v>0</v>
      </c>
      <c r="Q533" s="366">
        <f t="shared" si="2024"/>
        <v>0</v>
      </c>
      <c r="R533" s="366">
        <f t="shared" si="2024"/>
        <v>0</v>
      </c>
      <c r="S533" s="366">
        <f t="shared" si="2024"/>
        <v>0</v>
      </c>
      <c r="T533" s="366">
        <f t="shared" si="2024"/>
        <v>0</v>
      </c>
      <c r="U533" s="366">
        <f t="shared" si="2024"/>
        <v>5000</v>
      </c>
      <c r="V533" s="364">
        <f t="shared" si="2024"/>
        <v>0</v>
      </c>
      <c r="W533" s="366">
        <f t="shared" si="2024"/>
        <v>0</v>
      </c>
      <c r="X533" s="365">
        <f t="shared" si="2024"/>
        <v>0</v>
      </c>
      <c r="Y533" s="365">
        <f t="shared" si="2024"/>
        <v>0</v>
      </c>
      <c r="Z533" s="365">
        <f t="shared" si="2024"/>
        <v>0</v>
      </c>
      <c r="AA533" s="366">
        <f t="shared" si="2024"/>
        <v>0</v>
      </c>
      <c r="AB533" s="366">
        <f t="shared" si="2024"/>
        <v>0</v>
      </c>
      <c r="AC533" s="366">
        <f t="shared" si="2024"/>
        <v>0</v>
      </c>
      <c r="AD533" s="366">
        <f t="shared" si="2024"/>
        <v>0</v>
      </c>
      <c r="AE533" s="366">
        <f t="shared" si="2024"/>
        <v>0</v>
      </c>
      <c r="AF533" s="366">
        <f t="shared" si="2024"/>
        <v>0</v>
      </c>
      <c r="AG533" s="366">
        <f t="shared" si="2024"/>
        <v>0</v>
      </c>
      <c r="AH533" s="366">
        <f t="shared" si="2024"/>
        <v>0</v>
      </c>
      <c r="AI533" s="366">
        <f t="shared" si="2024"/>
        <v>0</v>
      </c>
      <c r="AJ533" s="366">
        <f t="shared" si="2024"/>
        <v>0</v>
      </c>
      <c r="AK533" s="366">
        <f t="shared" si="2024"/>
        <v>0</v>
      </c>
      <c r="AL533" s="366">
        <f t="shared" si="2024"/>
        <v>0</v>
      </c>
      <c r="AM533" s="366">
        <f t="shared" si="2024"/>
        <v>0</v>
      </c>
      <c r="AN533" s="366">
        <f t="shared" si="2024"/>
        <v>0</v>
      </c>
      <c r="AO533" s="366">
        <f t="shared" si="2024"/>
        <v>0</v>
      </c>
      <c r="AP533" s="366">
        <f t="shared" si="2024"/>
        <v>0</v>
      </c>
      <c r="AQ533" s="366">
        <f t="shared" si="2024"/>
        <v>0</v>
      </c>
      <c r="AR533" s="366">
        <f t="shared" si="2024"/>
        <v>0</v>
      </c>
      <c r="AS533" s="366">
        <f t="shared" si="2024"/>
        <v>0</v>
      </c>
      <c r="AT533" s="366">
        <f t="shared" si="2024"/>
        <v>0</v>
      </c>
      <c r="AU533" s="366">
        <f t="shared" si="2024"/>
        <v>0</v>
      </c>
      <c r="AV533" s="366">
        <f t="shared" si="2024"/>
        <v>0</v>
      </c>
      <c r="AW533" s="366">
        <f t="shared" si="2024"/>
        <v>0</v>
      </c>
      <c r="AX533" s="366">
        <f t="shared" si="2024"/>
        <v>0</v>
      </c>
      <c r="AY533" s="366">
        <f t="shared" si="2024"/>
        <v>0</v>
      </c>
      <c r="AZ533" s="366">
        <f t="shared" si="2024"/>
        <v>0</v>
      </c>
      <c r="BA533" s="366">
        <f t="shared" si="2024"/>
        <v>0</v>
      </c>
      <c r="BB533" s="366">
        <f t="shared" si="2024"/>
        <v>0</v>
      </c>
      <c r="BC533" s="366">
        <f t="shared" si="2024"/>
        <v>0</v>
      </c>
      <c r="BD533" s="366">
        <f t="shared" si="2024"/>
        <v>0</v>
      </c>
      <c r="BE533" s="366">
        <f t="shared" si="2024"/>
        <v>0</v>
      </c>
      <c r="BF533" s="366">
        <f t="shared" si="2024"/>
        <v>0</v>
      </c>
      <c r="BG533" s="366">
        <f t="shared" si="2024"/>
        <v>0</v>
      </c>
      <c r="BH533" s="366">
        <f t="shared" si="2024"/>
        <v>0</v>
      </c>
      <c r="BI533" s="366">
        <f t="shared" si="2024"/>
        <v>0</v>
      </c>
      <c r="BJ533" s="366">
        <f t="shared" si="2024"/>
        <v>0</v>
      </c>
      <c r="BK533" s="366">
        <f t="shared" si="2024"/>
        <v>0</v>
      </c>
      <c r="BL533" s="366">
        <f t="shared" si="2024"/>
        <v>0</v>
      </c>
      <c r="BM533" s="366">
        <f t="shared" si="2024"/>
        <v>0</v>
      </c>
      <c r="BN533" s="364">
        <f t="shared" si="2024"/>
        <v>0</v>
      </c>
      <c r="BO533" s="364">
        <f t="shared" si="2024"/>
        <v>0</v>
      </c>
      <c r="BP533" s="364">
        <f t="shared" si="2024"/>
        <v>0</v>
      </c>
      <c r="BQ533" s="364">
        <f t="shared" si="2024"/>
        <v>5000</v>
      </c>
      <c r="BR533" s="364">
        <f t="shared" si="2024"/>
        <v>0</v>
      </c>
      <c r="BS533" s="364">
        <f t="shared" si="2024"/>
        <v>5000</v>
      </c>
      <c r="BT533" s="364">
        <f t="shared" si="2024"/>
        <v>0</v>
      </c>
      <c r="BU533" s="364">
        <f t="shared" si="2024"/>
        <v>0</v>
      </c>
      <c r="BV533" s="364">
        <f t="shared" si="2024"/>
        <v>5000</v>
      </c>
      <c r="BW533" s="364">
        <f t="shared" si="2024"/>
        <v>0</v>
      </c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>
      <c r="A534" s="358"/>
      <c r="B534" s="359"/>
      <c r="C534" s="151" t="s">
        <v>792</v>
      </c>
      <c r="D534" s="353" t="s">
        <v>793</v>
      </c>
      <c r="E534" s="364">
        <f t="shared" ref="E534:BW534" si="2025">E424</f>
        <v>0</v>
      </c>
      <c r="F534" s="364">
        <f t="shared" si="2025"/>
        <v>0</v>
      </c>
      <c r="G534" s="364">
        <f t="shared" si="2025"/>
        <v>0</v>
      </c>
      <c r="H534" s="364">
        <f t="shared" si="2025"/>
        <v>0</v>
      </c>
      <c r="I534" s="365">
        <f t="shared" si="2025"/>
        <v>0</v>
      </c>
      <c r="J534" s="365">
        <f t="shared" si="2025"/>
        <v>0</v>
      </c>
      <c r="K534" s="366">
        <f t="shared" si="2025"/>
        <v>25700</v>
      </c>
      <c r="L534" s="366">
        <f t="shared" si="2025"/>
        <v>0</v>
      </c>
      <c r="M534" s="366">
        <f t="shared" si="2025"/>
        <v>0</v>
      </c>
      <c r="N534" s="366">
        <f t="shared" si="2025"/>
        <v>0</v>
      </c>
      <c r="O534" s="364">
        <f t="shared" si="2025"/>
        <v>0</v>
      </c>
      <c r="P534" s="364">
        <f t="shared" si="2025"/>
        <v>0</v>
      </c>
      <c r="Q534" s="364">
        <f t="shared" si="2025"/>
        <v>0</v>
      </c>
      <c r="R534" s="366">
        <f t="shared" si="2025"/>
        <v>0</v>
      </c>
      <c r="S534" s="366">
        <f t="shared" si="2025"/>
        <v>0</v>
      </c>
      <c r="T534" s="366">
        <f t="shared" si="2025"/>
        <v>0</v>
      </c>
      <c r="U534" s="364">
        <f t="shared" si="2025"/>
        <v>25700</v>
      </c>
      <c r="V534" s="364">
        <f t="shared" si="2025"/>
        <v>0</v>
      </c>
      <c r="W534" s="364">
        <f t="shared" si="2025"/>
        <v>0</v>
      </c>
      <c r="X534" s="365">
        <f t="shared" si="2025"/>
        <v>0</v>
      </c>
      <c r="Y534" s="365">
        <f t="shared" si="2025"/>
        <v>0</v>
      </c>
      <c r="Z534" s="365">
        <f t="shared" si="2025"/>
        <v>0</v>
      </c>
      <c r="AA534" s="366">
        <f t="shared" si="2025"/>
        <v>0</v>
      </c>
      <c r="AB534" s="366">
        <f t="shared" si="2025"/>
        <v>0</v>
      </c>
      <c r="AC534" s="366">
        <f t="shared" si="2025"/>
        <v>0</v>
      </c>
      <c r="AD534" s="366">
        <f t="shared" si="2025"/>
        <v>0</v>
      </c>
      <c r="AE534" s="366">
        <f t="shared" si="2025"/>
        <v>0</v>
      </c>
      <c r="AF534" s="366">
        <f t="shared" si="2025"/>
        <v>0</v>
      </c>
      <c r="AG534" s="366">
        <f t="shared" si="2025"/>
        <v>0</v>
      </c>
      <c r="AH534" s="366">
        <f t="shared" si="2025"/>
        <v>0</v>
      </c>
      <c r="AI534" s="366">
        <f t="shared" si="2025"/>
        <v>0</v>
      </c>
      <c r="AJ534" s="366">
        <f t="shared" si="2025"/>
        <v>0</v>
      </c>
      <c r="AK534" s="366">
        <f t="shared" si="2025"/>
        <v>0</v>
      </c>
      <c r="AL534" s="366">
        <f t="shared" si="2025"/>
        <v>0</v>
      </c>
      <c r="AM534" s="366">
        <f t="shared" si="2025"/>
        <v>0</v>
      </c>
      <c r="AN534" s="366">
        <f t="shared" si="2025"/>
        <v>0</v>
      </c>
      <c r="AO534" s="366">
        <f t="shared" si="2025"/>
        <v>0</v>
      </c>
      <c r="AP534" s="366">
        <f t="shared" si="2025"/>
        <v>0</v>
      </c>
      <c r="AQ534" s="366">
        <f t="shared" si="2025"/>
        <v>0</v>
      </c>
      <c r="AR534" s="366">
        <f t="shared" si="2025"/>
        <v>0</v>
      </c>
      <c r="AS534" s="366">
        <f t="shared" si="2025"/>
        <v>0</v>
      </c>
      <c r="AT534" s="366">
        <f t="shared" si="2025"/>
        <v>0</v>
      </c>
      <c r="AU534" s="366">
        <f t="shared" si="2025"/>
        <v>0</v>
      </c>
      <c r="AV534" s="366">
        <f t="shared" si="2025"/>
        <v>0</v>
      </c>
      <c r="AW534" s="366">
        <f t="shared" si="2025"/>
        <v>0</v>
      </c>
      <c r="AX534" s="366">
        <f t="shared" si="2025"/>
        <v>0</v>
      </c>
      <c r="AY534" s="366">
        <f t="shared" si="2025"/>
        <v>0</v>
      </c>
      <c r="AZ534" s="366">
        <f t="shared" si="2025"/>
        <v>0</v>
      </c>
      <c r="BA534" s="366">
        <f t="shared" si="2025"/>
        <v>0</v>
      </c>
      <c r="BB534" s="366">
        <f t="shared" si="2025"/>
        <v>0</v>
      </c>
      <c r="BC534" s="366">
        <f t="shared" si="2025"/>
        <v>0</v>
      </c>
      <c r="BD534" s="366">
        <f t="shared" si="2025"/>
        <v>0</v>
      </c>
      <c r="BE534" s="366">
        <f t="shared" si="2025"/>
        <v>0</v>
      </c>
      <c r="BF534" s="366">
        <f t="shared" si="2025"/>
        <v>0</v>
      </c>
      <c r="BG534" s="366">
        <f t="shared" si="2025"/>
        <v>0</v>
      </c>
      <c r="BH534" s="366">
        <f t="shared" si="2025"/>
        <v>0</v>
      </c>
      <c r="BI534" s="366">
        <f t="shared" si="2025"/>
        <v>0</v>
      </c>
      <c r="BJ534" s="366">
        <f t="shared" si="2025"/>
        <v>0</v>
      </c>
      <c r="BK534" s="366">
        <f t="shared" si="2025"/>
        <v>0</v>
      </c>
      <c r="BL534" s="366">
        <f t="shared" si="2025"/>
        <v>0</v>
      </c>
      <c r="BM534" s="366">
        <f t="shared" si="2025"/>
        <v>0</v>
      </c>
      <c r="BN534" s="364">
        <f t="shared" si="2025"/>
        <v>0</v>
      </c>
      <c r="BO534" s="364">
        <f t="shared" si="2025"/>
        <v>0</v>
      </c>
      <c r="BP534" s="364">
        <f t="shared" si="2025"/>
        <v>0</v>
      </c>
      <c r="BQ534" s="364">
        <f t="shared" si="2025"/>
        <v>25700</v>
      </c>
      <c r="BR534" s="364">
        <f t="shared" si="2025"/>
        <v>0</v>
      </c>
      <c r="BS534" s="364">
        <f t="shared" si="2025"/>
        <v>25700</v>
      </c>
      <c r="BT534" s="364">
        <f t="shared" si="2025"/>
        <v>0</v>
      </c>
      <c r="BU534" s="364">
        <f t="shared" si="2025"/>
        <v>0</v>
      </c>
      <c r="BV534" s="364">
        <f t="shared" si="2025"/>
        <v>25700</v>
      </c>
      <c r="BW534" s="364">
        <f t="shared" si="2025"/>
        <v>0</v>
      </c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>
      <c r="A535" s="358"/>
      <c r="B535" s="359"/>
      <c r="C535" s="56" t="s">
        <v>370</v>
      </c>
      <c r="D535" s="377" t="s">
        <v>371</v>
      </c>
      <c r="E535" s="364">
        <f t="shared" ref="E535:BW535" si="2026">E126</f>
        <v>0</v>
      </c>
      <c r="F535" s="364">
        <f t="shared" si="2026"/>
        <v>0</v>
      </c>
      <c r="G535" s="364">
        <f t="shared" si="2026"/>
        <v>0</v>
      </c>
      <c r="H535" s="364">
        <f t="shared" si="2026"/>
        <v>0</v>
      </c>
      <c r="I535" s="365">
        <f t="shared" si="2026"/>
        <v>0</v>
      </c>
      <c r="J535" s="365">
        <f t="shared" si="2026"/>
        <v>0</v>
      </c>
      <c r="K535" s="366">
        <f t="shared" si="2026"/>
        <v>0</v>
      </c>
      <c r="L535" s="366">
        <f t="shared" si="2026"/>
        <v>20776.23</v>
      </c>
      <c r="M535" s="366">
        <f t="shared" si="2026"/>
        <v>0</v>
      </c>
      <c r="N535" s="366">
        <f t="shared" si="2026"/>
        <v>0</v>
      </c>
      <c r="O535" s="366">
        <f t="shared" si="2026"/>
        <v>0</v>
      </c>
      <c r="P535" s="366">
        <f t="shared" si="2026"/>
        <v>20776.23</v>
      </c>
      <c r="Q535" s="366">
        <f t="shared" si="2026"/>
        <v>0</v>
      </c>
      <c r="R535" s="366">
        <f t="shared" si="2026"/>
        <v>0</v>
      </c>
      <c r="S535" s="366">
        <f t="shared" si="2026"/>
        <v>20776.23</v>
      </c>
      <c r="T535" s="366">
        <f t="shared" si="2026"/>
        <v>0</v>
      </c>
      <c r="U535" s="366">
        <f t="shared" si="2026"/>
        <v>0</v>
      </c>
      <c r="V535" s="364">
        <f t="shared" si="2026"/>
        <v>0</v>
      </c>
      <c r="W535" s="366">
        <f t="shared" si="2026"/>
        <v>0</v>
      </c>
      <c r="X535" s="365">
        <f t="shared" si="2026"/>
        <v>0</v>
      </c>
      <c r="Y535" s="365">
        <f t="shared" si="2026"/>
        <v>1</v>
      </c>
      <c r="Z535" s="365">
        <f t="shared" si="2026"/>
        <v>0</v>
      </c>
      <c r="AA535" s="366">
        <f t="shared" si="2026"/>
        <v>0</v>
      </c>
      <c r="AB535" s="366">
        <f t="shared" si="2026"/>
        <v>0</v>
      </c>
      <c r="AC535" s="366">
        <f t="shared" si="2026"/>
        <v>0</v>
      </c>
      <c r="AD535" s="366">
        <f t="shared" si="2026"/>
        <v>0</v>
      </c>
      <c r="AE535" s="366">
        <f t="shared" si="2026"/>
        <v>20776.23</v>
      </c>
      <c r="AF535" s="366">
        <f t="shared" si="2026"/>
        <v>0</v>
      </c>
      <c r="AG535" s="366">
        <f t="shared" si="2026"/>
        <v>0</v>
      </c>
      <c r="AH535" s="366">
        <f t="shared" si="2026"/>
        <v>0</v>
      </c>
      <c r="AI535" s="366">
        <f t="shared" si="2026"/>
        <v>0</v>
      </c>
      <c r="AJ535" s="366">
        <f t="shared" si="2026"/>
        <v>0</v>
      </c>
      <c r="AK535" s="366">
        <f t="shared" si="2026"/>
        <v>0</v>
      </c>
      <c r="AL535" s="366">
        <f t="shared" si="2026"/>
        <v>0</v>
      </c>
      <c r="AM535" s="366">
        <f t="shared" si="2026"/>
        <v>0</v>
      </c>
      <c r="AN535" s="366">
        <f t="shared" si="2026"/>
        <v>0</v>
      </c>
      <c r="AO535" s="366">
        <f t="shared" si="2026"/>
        <v>0</v>
      </c>
      <c r="AP535" s="366">
        <f t="shared" si="2026"/>
        <v>0</v>
      </c>
      <c r="AQ535" s="366">
        <f t="shared" si="2026"/>
        <v>0</v>
      </c>
      <c r="AR535" s="366">
        <f t="shared" si="2026"/>
        <v>0</v>
      </c>
      <c r="AS535" s="366">
        <f t="shared" si="2026"/>
        <v>0</v>
      </c>
      <c r="AT535" s="366">
        <f t="shared" si="2026"/>
        <v>0</v>
      </c>
      <c r="AU535" s="366">
        <f t="shared" si="2026"/>
        <v>0</v>
      </c>
      <c r="AV535" s="366">
        <f t="shared" si="2026"/>
        <v>0</v>
      </c>
      <c r="AW535" s="366">
        <f t="shared" si="2026"/>
        <v>0</v>
      </c>
      <c r="AX535" s="366">
        <f t="shared" si="2026"/>
        <v>0</v>
      </c>
      <c r="AY535" s="366">
        <f t="shared" si="2026"/>
        <v>0</v>
      </c>
      <c r="AZ535" s="366">
        <f t="shared" si="2026"/>
        <v>0</v>
      </c>
      <c r="BA535" s="366">
        <f t="shared" si="2026"/>
        <v>0</v>
      </c>
      <c r="BB535" s="366">
        <f t="shared" si="2026"/>
        <v>0</v>
      </c>
      <c r="BC535" s="366">
        <f t="shared" si="2026"/>
        <v>0</v>
      </c>
      <c r="BD535" s="366">
        <f t="shared" si="2026"/>
        <v>0</v>
      </c>
      <c r="BE535" s="366">
        <f t="shared" si="2026"/>
        <v>0</v>
      </c>
      <c r="BF535" s="366">
        <f t="shared" si="2026"/>
        <v>0</v>
      </c>
      <c r="BG535" s="366">
        <f t="shared" si="2026"/>
        <v>0</v>
      </c>
      <c r="BH535" s="366">
        <f t="shared" si="2026"/>
        <v>0</v>
      </c>
      <c r="BI535" s="366">
        <f t="shared" si="2026"/>
        <v>0</v>
      </c>
      <c r="BJ535" s="366">
        <f t="shared" si="2026"/>
        <v>0</v>
      </c>
      <c r="BK535" s="366">
        <f t="shared" si="2026"/>
        <v>0</v>
      </c>
      <c r="BL535" s="366">
        <f t="shared" si="2026"/>
        <v>0</v>
      </c>
      <c r="BM535" s="366">
        <f t="shared" si="2026"/>
        <v>0</v>
      </c>
      <c r="BN535" s="364">
        <f t="shared" si="2026"/>
        <v>0</v>
      </c>
      <c r="BO535" s="364">
        <f t="shared" si="2026"/>
        <v>0</v>
      </c>
      <c r="BP535" s="364">
        <f t="shared" si="2026"/>
        <v>0</v>
      </c>
      <c r="BQ535" s="364">
        <f t="shared" si="2026"/>
        <v>0</v>
      </c>
      <c r="BR535" s="364">
        <f t="shared" si="2026"/>
        <v>0</v>
      </c>
      <c r="BS535" s="364">
        <f t="shared" si="2026"/>
        <v>0</v>
      </c>
      <c r="BT535" s="364">
        <f t="shared" si="2026"/>
        <v>0</v>
      </c>
      <c r="BU535" s="364">
        <f t="shared" si="2026"/>
        <v>0</v>
      </c>
      <c r="BV535" s="364">
        <f t="shared" si="2026"/>
        <v>0</v>
      </c>
      <c r="BW535" s="364">
        <f t="shared" si="2026"/>
        <v>0</v>
      </c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>
      <c r="A536" s="358"/>
      <c r="B536" s="359"/>
      <c r="E536" s="359"/>
      <c r="F536" s="289"/>
      <c r="G536" s="289"/>
      <c r="H536" s="289"/>
      <c r="I536" s="380"/>
      <c r="J536" s="380"/>
      <c r="K536" s="289"/>
      <c r="L536" s="381"/>
      <c r="M536" s="289"/>
      <c r="N536" s="289"/>
      <c r="O536" s="289"/>
      <c r="P536" s="289"/>
      <c r="Q536" s="289"/>
      <c r="R536" s="289"/>
      <c r="S536" s="289"/>
      <c r="T536" s="289"/>
      <c r="U536" s="289"/>
      <c r="V536" s="289"/>
      <c r="W536" s="289"/>
      <c r="X536" s="380"/>
      <c r="Y536" s="382"/>
      <c r="Z536" s="380"/>
      <c r="AA536" s="289"/>
      <c r="AB536" s="289"/>
      <c r="AC536" s="289"/>
      <c r="AD536" s="289"/>
      <c r="AE536" s="383"/>
      <c r="AF536" s="383"/>
      <c r="AG536" s="383"/>
      <c r="AH536" s="383"/>
      <c r="AI536" s="289"/>
      <c r="AJ536" s="289"/>
      <c r="AK536" s="289"/>
      <c r="AL536" s="289"/>
      <c r="AM536" s="289"/>
      <c r="AN536" s="289"/>
      <c r="AO536" s="289"/>
      <c r="AP536" s="289"/>
      <c r="AQ536" s="289"/>
      <c r="AR536" s="289"/>
      <c r="AS536" s="289"/>
      <c r="AT536" s="289"/>
      <c r="AU536" s="289"/>
      <c r="AV536" s="289"/>
      <c r="AW536" s="289"/>
      <c r="AX536" s="289"/>
      <c r="AY536" s="289"/>
      <c r="AZ536" s="289"/>
      <c r="BA536" s="289"/>
      <c r="BB536" s="289"/>
      <c r="BC536" s="289"/>
      <c r="BD536" s="289"/>
      <c r="BE536" s="289"/>
      <c r="BF536" s="289"/>
      <c r="BG536" s="289"/>
      <c r="BH536" s="289"/>
      <c r="BI536" s="289"/>
      <c r="BJ536" s="289"/>
      <c r="BK536" s="289"/>
      <c r="BL536" s="289"/>
      <c r="BM536" s="289"/>
      <c r="BN536" s="289"/>
      <c r="BO536" s="290"/>
      <c r="BP536" s="289"/>
      <c r="BQ536" s="289"/>
      <c r="BR536" s="289"/>
      <c r="BS536" s="289"/>
      <c r="BT536" s="289"/>
      <c r="BU536" s="289"/>
      <c r="BV536" s="289"/>
      <c r="BW536" s="289"/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>
      <c r="A537" s="358"/>
      <c r="B537" s="359"/>
      <c r="E537" s="359"/>
      <c r="F537" s="289"/>
      <c r="G537" s="289"/>
      <c r="H537" s="289"/>
      <c r="I537" s="380"/>
      <c r="J537" s="380"/>
      <c r="K537" s="289"/>
      <c r="L537" s="381"/>
      <c r="M537" s="289"/>
      <c r="N537" s="289"/>
      <c r="O537" s="289"/>
      <c r="P537" s="289"/>
      <c r="Q537" s="289"/>
      <c r="R537" s="289"/>
      <c r="S537" s="289"/>
      <c r="T537" s="289"/>
      <c r="U537" s="289"/>
      <c r="V537" s="289"/>
      <c r="W537" s="289"/>
      <c r="X537" s="380"/>
      <c r="Y537" s="382"/>
      <c r="Z537" s="380"/>
      <c r="AA537" s="289"/>
      <c r="AB537" s="289"/>
      <c r="AC537" s="289"/>
      <c r="AD537" s="289"/>
      <c r="AE537" s="383"/>
      <c r="AF537" s="383"/>
      <c r="AG537" s="383"/>
      <c r="AH537" s="383"/>
      <c r="AI537" s="289"/>
      <c r="AJ537" s="289"/>
      <c r="AK537" s="289"/>
      <c r="AL537" s="289"/>
      <c r="AM537" s="289"/>
      <c r="AN537" s="289"/>
      <c r="AO537" s="289"/>
      <c r="AP537" s="289"/>
      <c r="AQ537" s="289"/>
      <c r="AR537" s="289"/>
      <c r="AS537" s="289"/>
      <c r="AT537" s="289"/>
      <c r="AU537" s="289"/>
      <c r="AV537" s="289"/>
      <c r="AW537" s="289"/>
      <c r="AX537" s="289"/>
      <c r="AY537" s="289"/>
      <c r="AZ537" s="289"/>
      <c r="BA537" s="289"/>
      <c r="BB537" s="289"/>
      <c r="BC537" s="289"/>
      <c r="BD537" s="289"/>
      <c r="BE537" s="289"/>
      <c r="BF537" s="289"/>
      <c r="BG537" s="289"/>
      <c r="BH537" s="289"/>
      <c r="BI537" s="289"/>
      <c r="BJ537" s="289"/>
      <c r="BK537" s="289"/>
      <c r="BL537" s="289"/>
      <c r="BM537" s="289"/>
      <c r="BN537" s="289"/>
      <c r="BO537" s="290"/>
      <c r="BP537" s="289"/>
      <c r="BQ537" s="289"/>
      <c r="BR537" s="289"/>
      <c r="BS537" s="289"/>
      <c r="BT537" s="289"/>
      <c r="BU537" s="289"/>
      <c r="BV537" s="289"/>
      <c r="BW537" s="289"/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>
      <c r="A538" s="358"/>
      <c r="B538" s="359"/>
      <c r="E538" s="359"/>
      <c r="F538" s="289"/>
      <c r="G538" s="289"/>
      <c r="H538" s="289"/>
      <c r="I538" s="380"/>
      <c r="J538" s="380"/>
      <c r="K538" s="289"/>
      <c r="L538" s="381"/>
      <c r="M538" s="289"/>
      <c r="N538" s="289"/>
      <c r="O538" s="289"/>
      <c r="P538" s="289"/>
      <c r="Q538" s="289"/>
      <c r="R538" s="289"/>
      <c r="S538" s="289"/>
      <c r="T538" s="289"/>
      <c r="U538" s="289"/>
      <c r="V538" s="289"/>
      <c r="W538" s="289"/>
      <c r="X538" s="380"/>
      <c r="Y538" s="382"/>
      <c r="Z538" s="380"/>
      <c r="AA538" s="289"/>
      <c r="AB538" s="289"/>
      <c r="AC538" s="289"/>
      <c r="AD538" s="289"/>
      <c r="AE538" s="383"/>
      <c r="AF538" s="383"/>
      <c r="AG538" s="383"/>
      <c r="AH538" s="383"/>
      <c r="AI538" s="289"/>
      <c r="AJ538" s="289"/>
      <c r="AK538" s="289"/>
      <c r="AL538" s="289"/>
      <c r="AM538" s="289"/>
      <c r="AN538" s="289"/>
      <c r="AO538" s="289"/>
      <c r="AP538" s="289"/>
      <c r="AQ538" s="289"/>
      <c r="AR538" s="289"/>
      <c r="AS538" s="289"/>
      <c r="AT538" s="289"/>
      <c r="AU538" s="289"/>
      <c r="AV538" s="289"/>
      <c r="AW538" s="289"/>
      <c r="AX538" s="289"/>
      <c r="AY538" s="289"/>
      <c r="AZ538" s="289"/>
      <c r="BA538" s="289"/>
      <c r="BB538" s="289"/>
      <c r="BC538" s="289"/>
      <c r="BD538" s="289"/>
      <c r="BE538" s="289"/>
      <c r="BF538" s="289"/>
      <c r="BG538" s="289"/>
      <c r="BH538" s="289"/>
      <c r="BI538" s="289"/>
      <c r="BJ538" s="289"/>
      <c r="BK538" s="289"/>
      <c r="BL538" s="289"/>
      <c r="BM538" s="289"/>
      <c r="BN538" s="289"/>
      <c r="BO538" s="290"/>
      <c r="BP538" s="289"/>
      <c r="BQ538" s="289"/>
      <c r="BR538" s="289"/>
      <c r="BS538" s="289"/>
      <c r="BT538" s="289"/>
      <c r="BU538" s="289"/>
      <c r="BV538" s="289"/>
      <c r="BW538" s="289"/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>
      <c r="A539" s="358"/>
      <c r="B539" s="359"/>
      <c r="E539" s="359"/>
      <c r="F539" s="289"/>
      <c r="G539" s="289"/>
      <c r="H539" s="289"/>
      <c r="I539" s="380"/>
      <c r="J539" s="380"/>
      <c r="K539" s="289"/>
      <c r="L539" s="381"/>
      <c r="M539" s="289"/>
      <c r="N539" s="289"/>
      <c r="O539" s="289"/>
      <c r="P539" s="289"/>
      <c r="Q539" s="289"/>
      <c r="R539" s="289"/>
      <c r="S539" s="289"/>
      <c r="T539" s="289"/>
      <c r="U539" s="289"/>
      <c r="V539" s="289"/>
      <c r="W539" s="289"/>
      <c r="X539" s="380"/>
      <c r="Y539" s="382"/>
      <c r="Z539" s="380"/>
      <c r="AA539" s="289"/>
      <c r="AB539" s="289"/>
      <c r="AC539" s="289"/>
      <c r="AD539" s="289"/>
      <c r="AE539" s="383"/>
      <c r="AF539" s="383"/>
      <c r="AG539" s="383"/>
      <c r="AH539" s="383"/>
      <c r="AI539" s="289"/>
      <c r="AJ539" s="289"/>
      <c r="AK539" s="289"/>
      <c r="AL539" s="289"/>
      <c r="AM539" s="289"/>
      <c r="AN539" s="289"/>
      <c r="AO539" s="289"/>
      <c r="AP539" s="289"/>
      <c r="AQ539" s="289"/>
      <c r="AR539" s="289"/>
      <c r="AS539" s="289"/>
      <c r="AT539" s="289"/>
      <c r="AU539" s="289"/>
      <c r="AV539" s="289"/>
      <c r="AW539" s="289"/>
      <c r="AX539" s="289"/>
      <c r="AY539" s="289"/>
      <c r="AZ539" s="289"/>
      <c r="BA539" s="289"/>
      <c r="BB539" s="289"/>
      <c r="BC539" s="289"/>
      <c r="BD539" s="289"/>
      <c r="BE539" s="289"/>
      <c r="BF539" s="289"/>
      <c r="BG539" s="289"/>
      <c r="BH539" s="289"/>
      <c r="BI539" s="289"/>
      <c r="BJ539" s="289"/>
      <c r="BK539" s="289"/>
      <c r="BL539" s="289"/>
      <c r="BM539" s="289"/>
      <c r="BN539" s="289"/>
      <c r="BO539" s="290"/>
      <c r="BP539" s="289"/>
      <c r="BQ539" s="289"/>
      <c r="BR539" s="289"/>
      <c r="BS539" s="289"/>
      <c r="BT539" s="289"/>
      <c r="BU539" s="289"/>
      <c r="BV539" s="289"/>
      <c r="BW539" s="289"/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>
      <c r="A540" s="358"/>
      <c r="B540" s="359"/>
      <c r="E540" s="359"/>
      <c r="F540" s="289"/>
      <c r="G540" s="289"/>
      <c r="H540" s="289"/>
      <c r="I540" s="380"/>
      <c r="J540" s="380"/>
      <c r="K540" s="289"/>
      <c r="L540" s="381"/>
      <c r="M540" s="289"/>
      <c r="N540" s="289"/>
      <c r="O540" s="289"/>
      <c r="P540" s="289"/>
      <c r="Q540" s="289"/>
      <c r="R540" s="289"/>
      <c r="S540" s="289"/>
      <c r="T540" s="289"/>
      <c r="U540" s="289"/>
      <c r="V540" s="289"/>
      <c r="W540" s="289"/>
      <c r="X540" s="380"/>
      <c r="Y540" s="382"/>
      <c r="Z540" s="380"/>
      <c r="AA540" s="289"/>
      <c r="AB540" s="289"/>
      <c r="AC540" s="289"/>
      <c r="AD540" s="289"/>
      <c r="AE540" s="383"/>
      <c r="AF540" s="383"/>
      <c r="AG540" s="383"/>
      <c r="AH540" s="383"/>
      <c r="AI540" s="289"/>
      <c r="AJ540" s="289"/>
      <c r="AK540" s="289"/>
      <c r="AL540" s="289"/>
      <c r="AM540" s="289"/>
      <c r="AN540" s="289"/>
      <c r="AO540" s="289"/>
      <c r="AP540" s="289"/>
      <c r="AQ540" s="289"/>
      <c r="AR540" s="289"/>
      <c r="AS540" s="289"/>
      <c r="AT540" s="289"/>
      <c r="AU540" s="289"/>
      <c r="AV540" s="289"/>
      <c r="AW540" s="289"/>
      <c r="AX540" s="289"/>
      <c r="AY540" s="289"/>
      <c r="AZ540" s="289"/>
      <c r="BA540" s="289"/>
      <c r="BB540" s="289"/>
      <c r="BC540" s="289"/>
      <c r="BD540" s="289"/>
      <c r="BE540" s="289"/>
      <c r="BF540" s="289"/>
      <c r="BG540" s="289"/>
      <c r="BH540" s="289"/>
      <c r="BI540" s="289"/>
      <c r="BJ540" s="289"/>
      <c r="BK540" s="289"/>
      <c r="BL540" s="289"/>
      <c r="BM540" s="289"/>
      <c r="BN540" s="289"/>
      <c r="BO540" s="290"/>
      <c r="BP540" s="289"/>
      <c r="BQ540" s="289"/>
      <c r="BR540" s="289"/>
      <c r="BS540" s="289"/>
      <c r="BT540" s="289"/>
      <c r="BU540" s="289"/>
      <c r="BV540" s="289"/>
      <c r="BW540" s="289"/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>
      <c r="A541" s="358"/>
      <c r="B541" s="359"/>
      <c r="E541" s="359"/>
      <c r="F541" s="289"/>
      <c r="G541" s="289"/>
      <c r="H541" s="289"/>
      <c r="I541" s="380"/>
      <c r="J541" s="380"/>
      <c r="K541" s="289"/>
      <c r="L541" s="381"/>
      <c r="M541" s="289"/>
      <c r="N541" s="289"/>
      <c r="O541" s="289"/>
      <c r="P541" s="289"/>
      <c r="Q541" s="289"/>
      <c r="R541" s="289"/>
      <c r="S541" s="289"/>
      <c r="T541" s="289"/>
      <c r="U541" s="289"/>
      <c r="V541" s="289"/>
      <c r="W541" s="289"/>
      <c r="X541" s="380"/>
      <c r="Y541" s="382"/>
      <c r="Z541" s="380"/>
      <c r="AA541" s="289"/>
      <c r="AB541" s="289"/>
      <c r="AC541" s="289"/>
      <c r="AD541" s="289"/>
      <c r="AE541" s="383"/>
      <c r="AF541" s="383"/>
      <c r="AG541" s="383"/>
      <c r="AH541" s="383"/>
      <c r="AI541" s="289"/>
      <c r="AJ541" s="289"/>
      <c r="AK541" s="289"/>
      <c r="AL541" s="289"/>
      <c r="AM541" s="289"/>
      <c r="AN541" s="289"/>
      <c r="AO541" s="289"/>
      <c r="AP541" s="289"/>
      <c r="AQ541" s="289"/>
      <c r="AR541" s="289"/>
      <c r="AS541" s="289"/>
      <c r="AT541" s="289"/>
      <c r="AU541" s="289"/>
      <c r="AV541" s="289"/>
      <c r="AW541" s="289"/>
      <c r="AX541" s="289"/>
      <c r="AY541" s="289"/>
      <c r="AZ541" s="289"/>
      <c r="BA541" s="289"/>
      <c r="BB541" s="289"/>
      <c r="BC541" s="289"/>
      <c r="BD541" s="289"/>
      <c r="BE541" s="289"/>
      <c r="BF541" s="289"/>
      <c r="BG541" s="289"/>
      <c r="BH541" s="289"/>
      <c r="BI541" s="289"/>
      <c r="BJ541" s="289"/>
      <c r="BK541" s="289"/>
      <c r="BL541" s="289"/>
      <c r="BM541" s="289"/>
      <c r="BN541" s="289"/>
      <c r="BO541" s="290"/>
      <c r="BP541" s="289"/>
      <c r="BQ541" s="289"/>
      <c r="BR541" s="289"/>
      <c r="BS541" s="289"/>
      <c r="BT541" s="289"/>
      <c r="BU541" s="289"/>
      <c r="BV541" s="289"/>
      <c r="BW541" s="289"/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>
      <c r="A542" s="358"/>
      <c r="B542" s="359"/>
      <c r="E542" s="359"/>
      <c r="F542" s="289"/>
      <c r="G542" s="289"/>
      <c r="H542" s="289"/>
      <c r="I542" s="380"/>
      <c r="J542" s="380"/>
      <c r="K542" s="289"/>
      <c r="L542" s="381"/>
      <c r="M542" s="289"/>
      <c r="N542" s="289"/>
      <c r="O542" s="289"/>
      <c r="P542" s="289"/>
      <c r="Q542" s="289"/>
      <c r="R542" s="289"/>
      <c r="S542" s="289"/>
      <c r="T542" s="289"/>
      <c r="U542" s="289"/>
      <c r="V542" s="289"/>
      <c r="W542" s="289"/>
      <c r="X542" s="380"/>
      <c r="Y542" s="382"/>
      <c r="Z542" s="380"/>
      <c r="AA542" s="289"/>
      <c r="AB542" s="289"/>
      <c r="AC542" s="289"/>
      <c r="AD542" s="289"/>
      <c r="AE542" s="383"/>
      <c r="AF542" s="383"/>
      <c r="AG542" s="383"/>
      <c r="AH542" s="383"/>
      <c r="AI542" s="289"/>
      <c r="AJ542" s="289"/>
      <c r="AK542" s="289"/>
      <c r="AL542" s="289"/>
      <c r="AM542" s="289"/>
      <c r="AN542" s="289"/>
      <c r="AO542" s="289"/>
      <c r="AP542" s="289"/>
      <c r="AQ542" s="289"/>
      <c r="AR542" s="289"/>
      <c r="AS542" s="289"/>
      <c r="AT542" s="289"/>
      <c r="AU542" s="289"/>
      <c r="AV542" s="289"/>
      <c r="AW542" s="289"/>
      <c r="AX542" s="289"/>
      <c r="AY542" s="289"/>
      <c r="AZ542" s="289"/>
      <c r="BA542" s="289"/>
      <c r="BB542" s="289"/>
      <c r="BC542" s="289"/>
      <c r="BD542" s="289"/>
      <c r="BE542" s="289"/>
      <c r="BF542" s="289"/>
      <c r="BG542" s="289"/>
      <c r="BH542" s="289"/>
      <c r="BI542" s="289"/>
      <c r="BJ542" s="289"/>
      <c r="BK542" s="289"/>
      <c r="BL542" s="289"/>
      <c r="BM542" s="289"/>
      <c r="BN542" s="289"/>
      <c r="BO542" s="290"/>
      <c r="BP542" s="289"/>
      <c r="BQ542" s="289"/>
      <c r="BR542" s="289"/>
      <c r="BS542" s="289"/>
      <c r="BT542" s="289"/>
      <c r="BU542" s="289"/>
      <c r="BV542" s="289"/>
      <c r="BW542" s="289"/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>
      <c r="A543" s="358"/>
      <c r="B543" s="359"/>
      <c r="E543" s="359"/>
      <c r="F543" s="289"/>
      <c r="G543" s="289"/>
      <c r="H543" s="289"/>
      <c r="I543" s="380"/>
      <c r="J543" s="380"/>
      <c r="K543" s="289"/>
      <c r="L543" s="381"/>
      <c r="M543" s="289"/>
      <c r="N543" s="289"/>
      <c r="O543" s="289"/>
      <c r="P543" s="289"/>
      <c r="Q543" s="289"/>
      <c r="R543" s="289"/>
      <c r="S543" s="289"/>
      <c r="T543" s="289"/>
      <c r="U543" s="289"/>
      <c r="V543" s="289"/>
      <c r="W543" s="289"/>
      <c r="X543" s="380"/>
      <c r="Y543" s="382"/>
      <c r="Z543" s="380"/>
      <c r="AA543" s="289"/>
      <c r="AB543" s="289"/>
      <c r="AC543" s="289"/>
      <c r="AD543" s="289"/>
      <c r="AE543" s="383"/>
      <c r="AF543" s="383"/>
      <c r="AG543" s="383"/>
      <c r="AH543" s="383"/>
      <c r="AI543" s="289"/>
      <c r="AJ543" s="289"/>
      <c r="AK543" s="289"/>
      <c r="AL543" s="289"/>
      <c r="AM543" s="289"/>
      <c r="AN543" s="289"/>
      <c r="AO543" s="289"/>
      <c r="AP543" s="289"/>
      <c r="AQ543" s="289"/>
      <c r="AR543" s="289"/>
      <c r="AS543" s="289"/>
      <c r="AT543" s="289"/>
      <c r="AU543" s="289"/>
      <c r="AV543" s="289"/>
      <c r="AW543" s="289"/>
      <c r="AX543" s="289"/>
      <c r="AY543" s="289"/>
      <c r="AZ543" s="289"/>
      <c r="BA543" s="289"/>
      <c r="BB543" s="289"/>
      <c r="BC543" s="289"/>
      <c r="BD543" s="289"/>
      <c r="BE543" s="289"/>
      <c r="BF543" s="289"/>
      <c r="BG543" s="289"/>
      <c r="BH543" s="289"/>
      <c r="BI543" s="289"/>
      <c r="BJ543" s="289"/>
      <c r="BK543" s="289"/>
      <c r="BL543" s="289"/>
      <c r="BM543" s="289"/>
      <c r="BN543" s="289"/>
      <c r="BO543" s="290"/>
      <c r="BP543" s="289"/>
      <c r="BQ543" s="289"/>
      <c r="BR543" s="289"/>
      <c r="BS543" s="289"/>
      <c r="BT543" s="289"/>
      <c r="BU543" s="289"/>
      <c r="BV543" s="289"/>
      <c r="BW543" s="289"/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 customHeight="1">
      <c r="A544" s="358"/>
      <c r="B544" s="359"/>
      <c r="E544" s="359"/>
      <c r="F544" s="289"/>
      <c r="G544" s="289"/>
      <c r="H544" s="289"/>
      <c r="I544" s="380"/>
      <c r="J544" s="380"/>
      <c r="K544" s="289"/>
      <c r="L544" s="381"/>
      <c r="M544" s="289"/>
      <c r="N544" s="289"/>
      <c r="O544" s="289"/>
      <c r="P544" s="289"/>
      <c r="Q544" s="289"/>
      <c r="R544" s="289"/>
      <c r="S544" s="289"/>
      <c r="T544" s="289"/>
      <c r="U544" s="289"/>
      <c r="V544" s="289"/>
      <c r="W544" s="289"/>
      <c r="X544" s="380"/>
      <c r="Y544" s="382"/>
      <c r="Z544" s="380"/>
      <c r="AA544" s="289"/>
      <c r="AB544" s="289"/>
      <c r="AC544" s="289"/>
      <c r="AD544" s="289"/>
      <c r="AE544" s="383"/>
      <c r="AF544" s="383"/>
      <c r="AG544" s="383"/>
      <c r="AH544" s="383"/>
      <c r="AI544" s="289"/>
      <c r="AJ544" s="289"/>
      <c r="AK544" s="289"/>
      <c r="AL544" s="289"/>
      <c r="AM544" s="289"/>
      <c r="AN544" s="289"/>
      <c r="AO544" s="289"/>
      <c r="AP544" s="289"/>
      <c r="AQ544" s="289"/>
      <c r="AR544" s="289"/>
      <c r="AS544" s="289"/>
      <c r="AT544" s="289"/>
      <c r="AU544" s="289"/>
      <c r="AV544" s="289"/>
      <c r="AW544" s="289"/>
      <c r="AX544" s="289"/>
      <c r="AY544" s="289"/>
      <c r="AZ544" s="289"/>
      <c r="BA544" s="289"/>
      <c r="BB544" s="289"/>
      <c r="BC544" s="289"/>
      <c r="BD544" s="289"/>
      <c r="BE544" s="289"/>
      <c r="BF544" s="289"/>
      <c r="BG544" s="289"/>
      <c r="BH544" s="289"/>
      <c r="BI544" s="289"/>
      <c r="BJ544" s="289"/>
      <c r="BK544" s="289"/>
      <c r="BL544" s="289"/>
      <c r="BM544" s="289"/>
      <c r="BN544" s="289"/>
      <c r="BO544" s="290"/>
      <c r="BP544" s="289"/>
      <c r="BQ544" s="289"/>
      <c r="BR544" s="289"/>
      <c r="BS544" s="289"/>
      <c r="BT544" s="289"/>
      <c r="BU544" s="289"/>
      <c r="BV544" s="289"/>
      <c r="BW544" s="289"/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1:85" ht="15.75" customHeight="1">
      <c r="A545" s="358"/>
      <c r="B545" s="359"/>
      <c r="E545" s="359"/>
      <c r="F545" s="289"/>
      <c r="G545" s="289"/>
      <c r="H545" s="289"/>
      <c r="I545" s="380"/>
      <c r="J545" s="380"/>
      <c r="K545" s="289"/>
      <c r="L545" s="381"/>
      <c r="M545" s="289"/>
      <c r="N545" s="289"/>
      <c r="O545" s="289"/>
      <c r="P545" s="289"/>
      <c r="Q545" s="289"/>
      <c r="R545" s="289"/>
      <c r="S545" s="289"/>
      <c r="T545" s="289"/>
      <c r="U545" s="289"/>
      <c r="V545" s="289"/>
      <c r="W545" s="289"/>
      <c r="X545" s="380"/>
      <c r="Y545" s="382"/>
      <c r="Z545" s="380"/>
      <c r="AA545" s="289"/>
      <c r="AB545" s="289"/>
      <c r="AC545" s="289"/>
      <c r="AD545" s="289"/>
      <c r="AE545" s="383"/>
      <c r="AF545" s="383"/>
      <c r="AG545" s="383"/>
      <c r="AH545" s="383"/>
      <c r="AI545" s="289"/>
      <c r="AJ545" s="289"/>
      <c r="AK545" s="289"/>
      <c r="AL545" s="289"/>
      <c r="AM545" s="289"/>
      <c r="AN545" s="289"/>
      <c r="AO545" s="289"/>
      <c r="AP545" s="289"/>
      <c r="AQ545" s="289"/>
      <c r="AR545" s="289"/>
      <c r="AS545" s="289"/>
      <c r="AT545" s="289"/>
      <c r="AU545" s="289"/>
      <c r="AV545" s="289"/>
      <c r="AW545" s="289"/>
      <c r="AX545" s="289"/>
      <c r="AY545" s="289"/>
      <c r="AZ545" s="289"/>
      <c r="BA545" s="289"/>
      <c r="BB545" s="289"/>
      <c r="BC545" s="289"/>
      <c r="BD545" s="289"/>
      <c r="BE545" s="289"/>
      <c r="BF545" s="289"/>
      <c r="BG545" s="289"/>
      <c r="BH545" s="289"/>
      <c r="BI545" s="289"/>
      <c r="BJ545" s="289"/>
      <c r="BK545" s="289"/>
      <c r="BL545" s="289"/>
      <c r="BM545" s="289"/>
      <c r="BN545" s="289"/>
      <c r="BO545" s="290"/>
      <c r="BP545" s="289"/>
      <c r="BQ545" s="289"/>
      <c r="BR545" s="289"/>
      <c r="BS545" s="289"/>
      <c r="BT545" s="289"/>
      <c r="BU545" s="289"/>
      <c r="BV545" s="289"/>
      <c r="BW545" s="289"/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>
      <c r="A546" s="358"/>
      <c r="B546" s="359"/>
      <c r="C546" s="359"/>
      <c r="D546" s="359"/>
      <c r="E546" s="384"/>
      <c r="F546" s="289"/>
      <c r="G546" s="289"/>
      <c r="H546" s="289"/>
      <c r="I546" s="380"/>
      <c r="J546" s="380"/>
      <c r="K546" s="289"/>
      <c r="L546" s="381"/>
      <c r="M546" s="289"/>
      <c r="N546" s="289"/>
      <c r="O546" s="289"/>
      <c r="P546" s="289"/>
      <c r="Q546" s="289"/>
      <c r="R546" s="289"/>
      <c r="S546" s="289"/>
      <c r="T546" s="289"/>
      <c r="U546" s="289"/>
      <c r="V546" s="289"/>
      <c r="W546" s="289"/>
      <c r="X546" s="380"/>
      <c r="Y546" s="382"/>
      <c r="Z546" s="380"/>
      <c r="AA546" s="289"/>
      <c r="AB546" s="289"/>
      <c r="AC546" s="289"/>
      <c r="AD546" s="289"/>
      <c r="AE546" s="383"/>
      <c r="AF546" s="383"/>
      <c r="AG546" s="383"/>
      <c r="AH546" s="383"/>
      <c r="AI546" s="289"/>
      <c r="AJ546" s="289"/>
      <c r="AK546" s="289"/>
      <c r="AL546" s="289"/>
      <c r="AM546" s="289"/>
      <c r="AN546" s="289"/>
      <c r="AO546" s="289"/>
      <c r="AP546" s="289"/>
      <c r="AQ546" s="289"/>
      <c r="AR546" s="289"/>
      <c r="AS546" s="289"/>
      <c r="AT546" s="289"/>
      <c r="AU546" s="289"/>
      <c r="AV546" s="289"/>
      <c r="AW546" s="289"/>
      <c r="AX546" s="289"/>
      <c r="AY546" s="289"/>
      <c r="AZ546" s="289"/>
      <c r="BA546" s="289"/>
      <c r="BB546" s="289"/>
      <c r="BC546" s="289"/>
      <c r="BD546" s="289"/>
      <c r="BE546" s="289"/>
      <c r="BF546" s="289"/>
      <c r="BG546" s="289"/>
      <c r="BH546" s="289"/>
      <c r="BI546" s="289"/>
      <c r="BJ546" s="289"/>
      <c r="BK546" s="289"/>
      <c r="BL546" s="289"/>
      <c r="BM546" s="289"/>
      <c r="BN546" s="289"/>
      <c r="BO546" s="290"/>
      <c r="BP546" s="289"/>
      <c r="BQ546" s="289"/>
      <c r="BR546" s="289"/>
      <c r="BS546" s="289"/>
      <c r="BT546" s="289"/>
      <c r="BU546" s="289"/>
      <c r="BV546" s="289"/>
      <c r="BW546" s="289"/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>
      <c r="A547" s="358"/>
      <c r="B547" s="359"/>
      <c r="C547" s="359"/>
      <c r="D547" s="359"/>
      <c r="E547" s="384"/>
      <c r="F547" s="289"/>
      <c r="G547" s="289"/>
      <c r="H547" s="289"/>
      <c r="I547" s="380"/>
      <c r="J547" s="380"/>
      <c r="K547" s="289"/>
      <c r="L547" s="381"/>
      <c r="M547" s="289"/>
      <c r="N547" s="289"/>
      <c r="O547" s="289"/>
      <c r="P547" s="289"/>
      <c r="Q547" s="289"/>
      <c r="R547" s="289"/>
      <c r="S547" s="289"/>
      <c r="T547" s="289"/>
      <c r="U547" s="289"/>
      <c r="V547" s="289"/>
      <c r="W547" s="289"/>
      <c r="X547" s="380"/>
      <c r="Y547" s="382"/>
      <c r="Z547" s="380"/>
      <c r="AA547" s="289"/>
      <c r="AB547" s="289"/>
      <c r="AC547" s="289"/>
      <c r="AD547" s="289"/>
      <c r="AE547" s="383"/>
      <c r="AF547" s="383"/>
      <c r="AG547" s="383"/>
      <c r="AH547" s="383"/>
      <c r="AI547" s="289"/>
      <c r="AJ547" s="289"/>
      <c r="AK547" s="289"/>
      <c r="AL547" s="289"/>
      <c r="AM547" s="289"/>
      <c r="AN547" s="289"/>
      <c r="AO547" s="289"/>
      <c r="AP547" s="289"/>
      <c r="AQ547" s="289"/>
      <c r="AR547" s="289"/>
      <c r="AS547" s="289"/>
      <c r="AT547" s="289"/>
      <c r="AU547" s="289"/>
      <c r="AV547" s="289"/>
      <c r="AW547" s="289"/>
      <c r="AX547" s="289"/>
      <c r="AY547" s="289"/>
      <c r="AZ547" s="289"/>
      <c r="BA547" s="289"/>
      <c r="BB547" s="289"/>
      <c r="BC547" s="289"/>
      <c r="BD547" s="289"/>
      <c r="BE547" s="289"/>
      <c r="BF547" s="289"/>
      <c r="BG547" s="289"/>
      <c r="BH547" s="289"/>
      <c r="BI547" s="289"/>
      <c r="BJ547" s="289"/>
      <c r="BK547" s="289"/>
      <c r="BL547" s="289"/>
      <c r="BM547" s="289"/>
      <c r="BN547" s="289"/>
      <c r="BO547" s="290"/>
      <c r="BP547" s="289"/>
      <c r="BQ547" s="289"/>
      <c r="BR547" s="289"/>
      <c r="BS547" s="289"/>
      <c r="BT547" s="289"/>
      <c r="BU547" s="289"/>
      <c r="BV547" s="289"/>
      <c r="BW547" s="289"/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>
      <c r="A548" s="358"/>
      <c r="B548" s="359"/>
      <c r="C548" s="359"/>
      <c r="D548" s="359"/>
      <c r="E548" s="384"/>
      <c r="F548" s="289"/>
      <c r="G548" s="289"/>
      <c r="H548" s="289"/>
      <c r="I548" s="380"/>
      <c r="J548" s="380"/>
      <c r="K548" s="289"/>
      <c r="L548" s="381"/>
      <c r="M548" s="289"/>
      <c r="N548" s="289"/>
      <c r="O548" s="289"/>
      <c r="P548" s="289"/>
      <c r="Q548" s="289"/>
      <c r="R548" s="289"/>
      <c r="S548" s="289"/>
      <c r="T548" s="289"/>
      <c r="U548" s="289"/>
      <c r="V548" s="289"/>
      <c r="W548" s="289"/>
      <c r="X548" s="380"/>
      <c r="Y548" s="382"/>
      <c r="Z548" s="380"/>
      <c r="AA548" s="289"/>
      <c r="AB548" s="289"/>
      <c r="AC548" s="289"/>
      <c r="AD548" s="289"/>
      <c r="AE548" s="383"/>
      <c r="AF548" s="383"/>
      <c r="AG548" s="383"/>
      <c r="AH548" s="383"/>
      <c r="AI548" s="289"/>
      <c r="AJ548" s="289"/>
      <c r="AK548" s="289"/>
      <c r="AL548" s="289"/>
      <c r="AM548" s="289"/>
      <c r="AN548" s="289"/>
      <c r="AO548" s="289"/>
      <c r="AP548" s="289"/>
      <c r="AQ548" s="289"/>
      <c r="AR548" s="289"/>
      <c r="AS548" s="289"/>
      <c r="AT548" s="289"/>
      <c r="AU548" s="289"/>
      <c r="AV548" s="289"/>
      <c r="AW548" s="289"/>
      <c r="AX548" s="289"/>
      <c r="AY548" s="289"/>
      <c r="AZ548" s="289"/>
      <c r="BA548" s="289"/>
      <c r="BB548" s="289"/>
      <c r="BC548" s="289"/>
      <c r="BD548" s="289"/>
      <c r="BE548" s="289"/>
      <c r="BF548" s="289"/>
      <c r="BG548" s="289"/>
      <c r="BH548" s="289"/>
      <c r="BI548" s="289"/>
      <c r="BJ548" s="289"/>
      <c r="BK548" s="289"/>
      <c r="BL548" s="289"/>
      <c r="BM548" s="289"/>
      <c r="BN548" s="289"/>
      <c r="BO548" s="290"/>
      <c r="BP548" s="289"/>
      <c r="BQ548" s="289"/>
      <c r="BR548" s="289"/>
      <c r="BS548" s="289"/>
      <c r="BT548" s="289"/>
      <c r="BU548" s="289"/>
      <c r="BV548" s="289"/>
      <c r="BW548" s="289"/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>
      <c r="A549" s="358"/>
      <c r="B549" s="359"/>
      <c r="C549" s="359"/>
      <c r="D549" s="359"/>
      <c r="E549" s="384"/>
      <c r="F549" s="289"/>
      <c r="G549" s="289"/>
      <c r="H549" s="289"/>
      <c r="I549" s="380"/>
      <c r="J549" s="380"/>
      <c r="K549" s="289"/>
      <c r="L549" s="381"/>
      <c r="M549" s="289"/>
      <c r="N549" s="289"/>
      <c r="O549" s="289"/>
      <c r="P549" s="289"/>
      <c r="Q549" s="289"/>
      <c r="R549" s="289"/>
      <c r="S549" s="289"/>
      <c r="T549" s="289"/>
      <c r="U549" s="289"/>
      <c r="V549" s="289"/>
      <c r="W549" s="289"/>
      <c r="X549" s="380"/>
      <c r="Y549" s="382"/>
      <c r="Z549" s="380"/>
      <c r="AA549" s="289"/>
      <c r="AB549" s="289"/>
      <c r="AC549" s="289"/>
      <c r="AD549" s="289"/>
      <c r="AE549" s="383"/>
      <c r="AF549" s="383"/>
      <c r="AG549" s="383"/>
      <c r="AH549" s="383"/>
      <c r="AI549" s="289"/>
      <c r="AJ549" s="289"/>
      <c r="AK549" s="289"/>
      <c r="AL549" s="289"/>
      <c r="AM549" s="289"/>
      <c r="AN549" s="289"/>
      <c r="AO549" s="289"/>
      <c r="AP549" s="289"/>
      <c r="AQ549" s="289"/>
      <c r="AR549" s="289"/>
      <c r="AS549" s="289"/>
      <c r="AT549" s="289"/>
      <c r="AU549" s="289"/>
      <c r="AV549" s="289"/>
      <c r="AW549" s="289"/>
      <c r="AX549" s="289"/>
      <c r="AY549" s="289"/>
      <c r="AZ549" s="289"/>
      <c r="BA549" s="289"/>
      <c r="BB549" s="289"/>
      <c r="BC549" s="289"/>
      <c r="BD549" s="289"/>
      <c r="BE549" s="289"/>
      <c r="BF549" s="289"/>
      <c r="BG549" s="289"/>
      <c r="BH549" s="289"/>
      <c r="BI549" s="289"/>
      <c r="BJ549" s="289"/>
      <c r="BK549" s="289"/>
      <c r="BL549" s="289"/>
      <c r="BM549" s="289"/>
      <c r="BN549" s="289"/>
      <c r="BO549" s="290"/>
      <c r="BP549" s="289"/>
      <c r="BQ549" s="289"/>
      <c r="BR549" s="289"/>
      <c r="BS549" s="289"/>
      <c r="BT549" s="289"/>
      <c r="BU549" s="289"/>
      <c r="BV549" s="289"/>
      <c r="BW549" s="289"/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>
      <c r="A550" s="358"/>
      <c r="B550" s="359"/>
      <c r="C550" s="359"/>
      <c r="D550" s="359"/>
      <c r="E550" s="384"/>
      <c r="F550" s="289"/>
      <c r="G550" s="289"/>
      <c r="H550" s="289"/>
      <c r="I550" s="380"/>
      <c r="J550" s="380"/>
      <c r="K550" s="289"/>
      <c r="L550" s="381"/>
      <c r="M550" s="289"/>
      <c r="N550" s="289"/>
      <c r="O550" s="289"/>
      <c r="P550" s="289"/>
      <c r="Q550" s="289"/>
      <c r="R550" s="289"/>
      <c r="S550" s="289"/>
      <c r="T550" s="289"/>
      <c r="U550" s="289"/>
      <c r="V550" s="289"/>
      <c r="W550" s="289"/>
      <c r="X550" s="380"/>
      <c r="Y550" s="382"/>
      <c r="Z550" s="380"/>
      <c r="AA550" s="289"/>
      <c r="AB550" s="289"/>
      <c r="AC550" s="289"/>
      <c r="AD550" s="289"/>
      <c r="AE550" s="383"/>
      <c r="AF550" s="383"/>
      <c r="AG550" s="383"/>
      <c r="AH550" s="383"/>
      <c r="AI550" s="289"/>
      <c r="AJ550" s="289"/>
      <c r="AK550" s="289"/>
      <c r="AL550" s="289"/>
      <c r="AM550" s="289"/>
      <c r="AN550" s="289"/>
      <c r="AO550" s="289"/>
      <c r="AP550" s="289"/>
      <c r="AQ550" s="289"/>
      <c r="AR550" s="289"/>
      <c r="AS550" s="289"/>
      <c r="AT550" s="289"/>
      <c r="AU550" s="289"/>
      <c r="AV550" s="289"/>
      <c r="AW550" s="289"/>
      <c r="AX550" s="289"/>
      <c r="AY550" s="289"/>
      <c r="AZ550" s="289"/>
      <c r="BA550" s="289"/>
      <c r="BB550" s="289"/>
      <c r="BC550" s="289"/>
      <c r="BD550" s="289"/>
      <c r="BE550" s="289"/>
      <c r="BF550" s="289"/>
      <c r="BG550" s="289"/>
      <c r="BH550" s="289"/>
      <c r="BI550" s="289"/>
      <c r="BJ550" s="289"/>
      <c r="BK550" s="289"/>
      <c r="BL550" s="289"/>
      <c r="BM550" s="289"/>
      <c r="BN550" s="289"/>
      <c r="BO550" s="290"/>
      <c r="BP550" s="289"/>
      <c r="BQ550" s="289"/>
      <c r="BR550" s="289"/>
      <c r="BS550" s="289"/>
      <c r="BT550" s="289"/>
      <c r="BU550" s="289"/>
      <c r="BV550" s="289"/>
      <c r="BW550" s="289"/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>
      <c r="A551" s="358"/>
      <c r="B551" s="359"/>
      <c r="C551" s="359"/>
      <c r="D551" s="359"/>
      <c r="E551" s="384"/>
      <c r="F551" s="289"/>
      <c r="G551" s="289"/>
      <c r="H551" s="289"/>
      <c r="I551" s="380"/>
      <c r="J551" s="380"/>
      <c r="K551" s="289"/>
      <c r="L551" s="381"/>
      <c r="M551" s="289"/>
      <c r="N551" s="289"/>
      <c r="O551" s="289"/>
      <c r="P551" s="289"/>
      <c r="Q551" s="289"/>
      <c r="R551" s="289"/>
      <c r="S551" s="289"/>
      <c r="T551" s="289"/>
      <c r="U551" s="289"/>
      <c r="V551" s="289"/>
      <c r="W551" s="289"/>
      <c r="X551" s="380"/>
      <c r="Y551" s="382"/>
      <c r="Z551" s="380"/>
      <c r="AA551" s="289"/>
      <c r="AB551" s="289"/>
      <c r="AC551" s="289"/>
      <c r="AD551" s="289"/>
      <c r="AE551" s="383"/>
      <c r="AF551" s="383"/>
      <c r="AG551" s="383"/>
      <c r="AH551" s="383"/>
      <c r="AI551" s="289"/>
      <c r="AJ551" s="289"/>
      <c r="AK551" s="289"/>
      <c r="AL551" s="289"/>
      <c r="AM551" s="289"/>
      <c r="AN551" s="289"/>
      <c r="AO551" s="289"/>
      <c r="AP551" s="289"/>
      <c r="AQ551" s="289"/>
      <c r="AR551" s="289"/>
      <c r="AS551" s="289"/>
      <c r="AT551" s="289"/>
      <c r="AU551" s="289"/>
      <c r="AV551" s="289"/>
      <c r="AW551" s="289"/>
      <c r="AX551" s="289"/>
      <c r="AY551" s="289"/>
      <c r="AZ551" s="289"/>
      <c r="BA551" s="289"/>
      <c r="BB551" s="289"/>
      <c r="BC551" s="289"/>
      <c r="BD551" s="289"/>
      <c r="BE551" s="289"/>
      <c r="BF551" s="289"/>
      <c r="BG551" s="289"/>
      <c r="BH551" s="289"/>
      <c r="BI551" s="289"/>
      <c r="BJ551" s="289"/>
      <c r="BK551" s="289"/>
      <c r="BL551" s="289"/>
      <c r="BM551" s="289"/>
      <c r="BN551" s="289"/>
      <c r="BO551" s="290"/>
      <c r="BP551" s="289"/>
      <c r="BQ551" s="289"/>
      <c r="BR551" s="289"/>
      <c r="BS551" s="289"/>
      <c r="BT551" s="289"/>
      <c r="BU551" s="289"/>
      <c r="BV551" s="289"/>
      <c r="BW551" s="289"/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>
      <c r="A552" s="358"/>
      <c r="B552" s="359"/>
      <c r="C552" s="359"/>
      <c r="D552" s="359"/>
      <c r="E552" s="384"/>
      <c r="F552" s="289"/>
      <c r="G552" s="289"/>
      <c r="H552" s="289"/>
      <c r="I552" s="380"/>
      <c r="J552" s="380"/>
      <c r="K552" s="289"/>
      <c r="L552" s="381"/>
      <c r="M552" s="289"/>
      <c r="N552" s="289"/>
      <c r="O552" s="289"/>
      <c r="P552" s="289"/>
      <c r="Q552" s="289"/>
      <c r="R552" s="289"/>
      <c r="S552" s="289"/>
      <c r="T552" s="289"/>
      <c r="U552" s="289"/>
      <c r="V552" s="289"/>
      <c r="W552" s="289"/>
      <c r="X552" s="380"/>
      <c r="Y552" s="382"/>
      <c r="Z552" s="380"/>
      <c r="AA552" s="289"/>
      <c r="AB552" s="289"/>
      <c r="AC552" s="289"/>
      <c r="AD552" s="289"/>
      <c r="AE552" s="383"/>
      <c r="AF552" s="383"/>
      <c r="AG552" s="383"/>
      <c r="AH552" s="383"/>
      <c r="AI552" s="289"/>
      <c r="AJ552" s="289"/>
      <c r="AK552" s="289"/>
      <c r="AL552" s="289"/>
      <c r="AM552" s="289"/>
      <c r="AN552" s="289"/>
      <c r="AO552" s="289"/>
      <c r="AP552" s="289"/>
      <c r="AQ552" s="289"/>
      <c r="AR552" s="289"/>
      <c r="AS552" s="289"/>
      <c r="AT552" s="289"/>
      <c r="AU552" s="289"/>
      <c r="AV552" s="289"/>
      <c r="AW552" s="289"/>
      <c r="AX552" s="289"/>
      <c r="AY552" s="289"/>
      <c r="AZ552" s="289"/>
      <c r="BA552" s="289"/>
      <c r="BB552" s="289"/>
      <c r="BC552" s="289"/>
      <c r="BD552" s="289"/>
      <c r="BE552" s="289"/>
      <c r="BF552" s="289"/>
      <c r="BG552" s="289"/>
      <c r="BH552" s="289"/>
      <c r="BI552" s="289"/>
      <c r="BJ552" s="289"/>
      <c r="BK552" s="289"/>
      <c r="BL552" s="289"/>
      <c r="BM552" s="289"/>
      <c r="BN552" s="289"/>
      <c r="BO552" s="290"/>
      <c r="BP552" s="289"/>
      <c r="BQ552" s="289"/>
      <c r="BR552" s="289"/>
      <c r="BS552" s="289"/>
      <c r="BT552" s="289"/>
      <c r="BU552" s="289"/>
      <c r="BV552" s="289"/>
      <c r="BW552" s="289"/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>
      <c r="A553" s="358"/>
      <c r="B553" s="359"/>
      <c r="C553" s="359"/>
      <c r="D553" s="359"/>
      <c r="E553" s="384"/>
      <c r="F553" s="289"/>
      <c r="G553" s="289"/>
      <c r="H553" s="289"/>
      <c r="I553" s="380"/>
      <c r="J553" s="380"/>
      <c r="K553" s="289"/>
      <c r="L553" s="381"/>
      <c r="M553" s="289"/>
      <c r="N553" s="289"/>
      <c r="O553" s="289"/>
      <c r="P553" s="289"/>
      <c r="Q553" s="289"/>
      <c r="R553" s="289"/>
      <c r="S553" s="289"/>
      <c r="T553" s="289"/>
      <c r="U553" s="289"/>
      <c r="V553" s="289"/>
      <c r="W553" s="289"/>
      <c r="X553" s="380"/>
      <c r="Y553" s="382"/>
      <c r="Z553" s="380"/>
      <c r="AA553" s="289"/>
      <c r="AB553" s="289"/>
      <c r="AC553" s="289"/>
      <c r="AD553" s="289"/>
      <c r="AE553" s="383"/>
      <c r="AF553" s="383"/>
      <c r="AG553" s="383"/>
      <c r="AH553" s="383"/>
      <c r="AI553" s="289"/>
      <c r="AJ553" s="289"/>
      <c r="AK553" s="289"/>
      <c r="AL553" s="289"/>
      <c r="AM553" s="289"/>
      <c r="AN553" s="289"/>
      <c r="AO553" s="289"/>
      <c r="AP553" s="289"/>
      <c r="AQ553" s="289"/>
      <c r="AR553" s="289"/>
      <c r="AS553" s="289"/>
      <c r="AT553" s="289"/>
      <c r="AU553" s="289"/>
      <c r="AV553" s="289"/>
      <c r="AW553" s="289"/>
      <c r="AX553" s="289"/>
      <c r="AY553" s="289"/>
      <c r="AZ553" s="289"/>
      <c r="BA553" s="289"/>
      <c r="BB553" s="289"/>
      <c r="BC553" s="289"/>
      <c r="BD553" s="289"/>
      <c r="BE553" s="289"/>
      <c r="BF553" s="289"/>
      <c r="BG553" s="289"/>
      <c r="BH553" s="289"/>
      <c r="BI553" s="289"/>
      <c r="BJ553" s="289"/>
      <c r="BK553" s="289"/>
      <c r="BL553" s="289"/>
      <c r="BM553" s="289"/>
      <c r="BN553" s="289"/>
      <c r="BO553" s="290"/>
      <c r="BP553" s="289"/>
      <c r="BQ553" s="289"/>
      <c r="BR553" s="289"/>
      <c r="BS553" s="289"/>
      <c r="BT553" s="289"/>
      <c r="BU553" s="289"/>
      <c r="BV553" s="289"/>
      <c r="BW553" s="289"/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>
      <c r="A554" s="358"/>
      <c r="B554" s="359"/>
      <c r="C554" s="359"/>
      <c r="D554" s="359"/>
      <c r="E554" s="384"/>
      <c r="F554" s="289"/>
      <c r="G554" s="289"/>
      <c r="H554" s="289"/>
      <c r="I554" s="380"/>
      <c r="J554" s="380"/>
      <c r="K554" s="289"/>
      <c r="L554" s="381"/>
      <c r="M554" s="289"/>
      <c r="N554" s="289"/>
      <c r="O554" s="289"/>
      <c r="P554" s="289"/>
      <c r="Q554" s="289"/>
      <c r="R554" s="289"/>
      <c r="S554" s="289"/>
      <c r="T554" s="289"/>
      <c r="U554" s="289"/>
      <c r="V554" s="289"/>
      <c r="W554" s="289"/>
      <c r="X554" s="380"/>
      <c r="Y554" s="382"/>
      <c r="Z554" s="380"/>
      <c r="AA554" s="289"/>
      <c r="AB554" s="289"/>
      <c r="AC554" s="289"/>
      <c r="AD554" s="289"/>
      <c r="AE554" s="383"/>
      <c r="AF554" s="383"/>
      <c r="AG554" s="383"/>
      <c r="AH554" s="383"/>
      <c r="AI554" s="289"/>
      <c r="AJ554" s="289"/>
      <c r="AK554" s="289"/>
      <c r="AL554" s="289"/>
      <c r="AM554" s="289"/>
      <c r="AN554" s="289"/>
      <c r="AO554" s="289"/>
      <c r="AP554" s="289"/>
      <c r="AQ554" s="289"/>
      <c r="AR554" s="289"/>
      <c r="AS554" s="289"/>
      <c r="AT554" s="289"/>
      <c r="AU554" s="289"/>
      <c r="AV554" s="289"/>
      <c r="AW554" s="289"/>
      <c r="AX554" s="289"/>
      <c r="AY554" s="289"/>
      <c r="AZ554" s="289"/>
      <c r="BA554" s="289"/>
      <c r="BB554" s="289"/>
      <c r="BC554" s="289"/>
      <c r="BD554" s="289"/>
      <c r="BE554" s="289"/>
      <c r="BF554" s="289"/>
      <c r="BG554" s="289"/>
      <c r="BH554" s="289"/>
      <c r="BI554" s="289"/>
      <c r="BJ554" s="289"/>
      <c r="BK554" s="289"/>
      <c r="BL554" s="289"/>
      <c r="BM554" s="289"/>
      <c r="BN554" s="289"/>
      <c r="BO554" s="290"/>
      <c r="BP554" s="289"/>
      <c r="BQ554" s="289"/>
      <c r="BR554" s="289"/>
      <c r="BS554" s="289"/>
      <c r="BT554" s="289"/>
      <c r="BU554" s="289"/>
      <c r="BV554" s="289"/>
      <c r="BW554" s="289"/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 customHeight="1">
      <c r="A555" s="358"/>
      <c r="B555" s="359"/>
      <c r="C555" s="359"/>
      <c r="D555" s="359"/>
      <c r="E555" s="384"/>
      <c r="F555" s="289"/>
      <c r="G555" s="289"/>
      <c r="H555" s="289"/>
      <c r="I555" s="380"/>
      <c r="J555" s="380"/>
      <c r="K555" s="289"/>
      <c r="L555" s="381"/>
      <c r="M555" s="289"/>
      <c r="N555" s="289"/>
      <c r="O555" s="289"/>
      <c r="P555" s="289"/>
      <c r="Q555" s="289"/>
      <c r="R555" s="289"/>
      <c r="S555" s="289"/>
      <c r="T555" s="289"/>
      <c r="U555" s="289"/>
      <c r="V555" s="289"/>
      <c r="W555" s="289"/>
      <c r="X555" s="380"/>
      <c r="Y555" s="382"/>
      <c r="Z555" s="380"/>
      <c r="AA555" s="289"/>
      <c r="AB555" s="289"/>
      <c r="AC555" s="289"/>
      <c r="AD555" s="289"/>
      <c r="AE555" s="383"/>
      <c r="AF555" s="383"/>
      <c r="AG555" s="383"/>
      <c r="AH555" s="383"/>
      <c r="AI555" s="289"/>
      <c r="AJ555" s="289"/>
      <c r="AK555" s="289"/>
      <c r="AL555" s="289"/>
      <c r="AM555" s="289"/>
      <c r="AN555" s="289"/>
      <c r="AO555" s="289"/>
      <c r="AP555" s="289"/>
      <c r="AQ555" s="289"/>
      <c r="AR555" s="289"/>
      <c r="AS555" s="289"/>
      <c r="AT555" s="289"/>
      <c r="AU555" s="289"/>
      <c r="AV555" s="289"/>
      <c r="AW555" s="289"/>
      <c r="AX555" s="289"/>
      <c r="AY555" s="289"/>
      <c r="AZ555" s="289"/>
      <c r="BA555" s="289"/>
      <c r="BB555" s="289"/>
      <c r="BC555" s="289"/>
      <c r="BD555" s="289"/>
      <c r="BE555" s="289"/>
      <c r="BF555" s="289"/>
      <c r="BG555" s="289"/>
      <c r="BH555" s="289"/>
      <c r="BI555" s="289"/>
      <c r="BJ555" s="289"/>
      <c r="BK555" s="289"/>
      <c r="BL555" s="289"/>
      <c r="BM555" s="289"/>
      <c r="BN555" s="289"/>
      <c r="BO555" s="290"/>
      <c r="BP555" s="289"/>
      <c r="BQ555" s="289"/>
      <c r="BR555" s="289"/>
      <c r="BS555" s="289"/>
      <c r="BT555" s="289"/>
      <c r="BU555" s="289"/>
      <c r="BV555" s="289"/>
      <c r="BW555" s="289"/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1:85" ht="15.75" customHeight="1">
      <c r="A556" s="358"/>
      <c r="B556" s="359"/>
      <c r="C556" s="359"/>
      <c r="D556" s="359"/>
      <c r="E556" s="384"/>
      <c r="F556" s="289"/>
      <c r="G556" s="289"/>
      <c r="H556" s="289"/>
      <c r="I556" s="380"/>
      <c r="J556" s="380"/>
      <c r="K556" s="289"/>
      <c r="L556" s="381"/>
      <c r="M556" s="289"/>
      <c r="N556" s="289"/>
      <c r="O556" s="289"/>
      <c r="P556" s="289"/>
      <c r="Q556" s="289"/>
      <c r="R556" s="289"/>
      <c r="S556" s="289"/>
      <c r="T556" s="289"/>
      <c r="U556" s="289"/>
      <c r="V556" s="289"/>
      <c r="W556" s="289"/>
      <c r="X556" s="380"/>
      <c r="Y556" s="382"/>
      <c r="Z556" s="380"/>
      <c r="AA556" s="289"/>
      <c r="AB556" s="289"/>
      <c r="AC556" s="289"/>
      <c r="AD556" s="289"/>
      <c r="AE556" s="383"/>
      <c r="AF556" s="383"/>
      <c r="AG556" s="383"/>
      <c r="AH556" s="383"/>
      <c r="AI556" s="289"/>
      <c r="AJ556" s="289"/>
      <c r="AK556" s="289"/>
      <c r="AL556" s="289"/>
      <c r="AM556" s="289"/>
      <c r="AN556" s="289"/>
      <c r="AO556" s="289"/>
      <c r="AP556" s="289"/>
      <c r="AQ556" s="289"/>
      <c r="AR556" s="289"/>
      <c r="AS556" s="289"/>
      <c r="AT556" s="289"/>
      <c r="AU556" s="289"/>
      <c r="AV556" s="289"/>
      <c r="AW556" s="289"/>
      <c r="AX556" s="289"/>
      <c r="AY556" s="289"/>
      <c r="AZ556" s="289"/>
      <c r="BA556" s="289"/>
      <c r="BB556" s="289"/>
      <c r="BC556" s="289"/>
      <c r="BD556" s="289"/>
      <c r="BE556" s="289"/>
      <c r="BF556" s="289"/>
      <c r="BG556" s="289"/>
      <c r="BH556" s="289"/>
      <c r="BI556" s="289"/>
      <c r="BJ556" s="289"/>
      <c r="BK556" s="289"/>
      <c r="BL556" s="289"/>
      <c r="BM556" s="289"/>
      <c r="BN556" s="289"/>
      <c r="BO556" s="290"/>
      <c r="BP556" s="289"/>
      <c r="BQ556" s="289"/>
      <c r="BR556" s="289"/>
      <c r="BS556" s="289"/>
      <c r="BT556" s="289"/>
      <c r="BU556" s="289"/>
      <c r="BV556" s="289"/>
      <c r="BW556" s="289"/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>
      <c r="A557" s="358"/>
      <c r="B557" s="359"/>
      <c r="C557" s="359"/>
      <c r="D557" s="359"/>
      <c r="E557" s="384"/>
      <c r="F557" s="289"/>
      <c r="G557" s="289"/>
      <c r="H557" s="289"/>
      <c r="I557" s="380"/>
      <c r="J557" s="380"/>
      <c r="K557" s="289"/>
      <c r="L557" s="381"/>
      <c r="M557" s="289"/>
      <c r="N557" s="289"/>
      <c r="O557" s="289"/>
      <c r="P557" s="289"/>
      <c r="Q557" s="289"/>
      <c r="R557" s="289"/>
      <c r="S557" s="289"/>
      <c r="T557" s="289"/>
      <c r="U557" s="289"/>
      <c r="V557" s="289"/>
      <c r="W557" s="289"/>
      <c r="X557" s="380"/>
      <c r="Y557" s="382"/>
      <c r="Z557" s="380"/>
      <c r="AA557" s="289"/>
      <c r="AB557" s="289"/>
      <c r="AC557" s="289"/>
      <c r="AD557" s="289"/>
      <c r="AE557" s="383"/>
      <c r="AF557" s="383"/>
      <c r="AG557" s="383"/>
      <c r="AH557" s="383"/>
      <c r="AI557" s="289"/>
      <c r="AJ557" s="289"/>
      <c r="AK557" s="289"/>
      <c r="AL557" s="289"/>
      <c r="AM557" s="289"/>
      <c r="AN557" s="289"/>
      <c r="AO557" s="289"/>
      <c r="AP557" s="289"/>
      <c r="AQ557" s="289"/>
      <c r="AR557" s="289"/>
      <c r="AS557" s="289"/>
      <c r="AT557" s="289"/>
      <c r="AU557" s="289"/>
      <c r="AV557" s="289"/>
      <c r="AW557" s="289"/>
      <c r="AX557" s="289"/>
      <c r="AY557" s="289"/>
      <c r="AZ557" s="289"/>
      <c r="BA557" s="289"/>
      <c r="BB557" s="289"/>
      <c r="BC557" s="289"/>
      <c r="BD557" s="289"/>
      <c r="BE557" s="289"/>
      <c r="BF557" s="289"/>
      <c r="BG557" s="289"/>
      <c r="BH557" s="289"/>
      <c r="BI557" s="289"/>
      <c r="BJ557" s="289"/>
      <c r="BK557" s="289"/>
      <c r="BL557" s="289"/>
      <c r="BM557" s="289"/>
      <c r="BN557" s="289"/>
      <c r="BO557" s="290"/>
      <c r="BP557" s="289"/>
      <c r="BQ557" s="289"/>
      <c r="BR557" s="289"/>
      <c r="BS557" s="289"/>
      <c r="BT557" s="289"/>
      <c r="BU557" s="289"/>
      <c r="BV557" s="289"/>
      <c r="BW557" s="289"/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>
      <c r="A558" s="358"/>
      <c r="B558" s="359"/>
      <c r="C558" s="359"/>
      <c r="D558" s="359"/>
      <c r="E558" s="384"/>
      <c r="F558" s="289"/>
      <c r="G558" s="289"/>
      <c r="H558" s="289"/>
      <c r="I558" s="380"/>
      <c r="J558" s="380"/>
      <c r="K558" s="289"/>
      <c r="L558" s="381"/>
      <c r="M558" s="289"/>
      <c r="N558" s="289"/>
      <c r="O558" s="289"/>
      <c r="P558" s="289"/>
      <c r="Q558" s="289"/>
      <c r="R558" s="289"/>
      <c r="S558" s="289"/>
      <c r="T558" s="289"/>
      <c r="U558" s="289"/>
      <c r="V558" s="289"/>
      <c r="W558" s="289"/>
      <c r="X558" s="380"/>
      <c r="Y558" s="382"/>
      <c r="Z558" s="380"/>
      <c r="AA558" s="289"/>
      <c r="AB558" s="289"/>
      <c r="AC558" s="289"/>
      <c r="AD558" s="289"/>
      <c r="AE558" s="383"/>
      <c r="AF558" s="383"/>
      <c r="AG558" s="383"/>
      <c r="AH558" s="383"/>
      <c r="AI558" s="289"/>
      <c r="AJ558" s="289"/>
      <c r="AK558" s="289"/>
      <c r="AL558" s="289"/>
      <c r="AM558" s="289"/>
      <c r="AN558" s="289"/>
      <c r="AO558" s="289"/>
      <c r="AP558" s="289"/>
      <c r="AQ558" s="289"/>
      <c r="AR558" s="289"/>
      <c r="AS558" s="289"/>
      <c r="AT558" s="289"/>
      <c r="AU558" s="289"/>
      <c r="AV558" s="289"/>
      <c r="AW558" s="289"/>
      <c r="AX558" s="289"/>
      <c r="AY558" s="289"/>
      <c r="AZ558" s="289"/>
      <c r="BA558" s="289"/>
      <c r="BB558" s="289"/>
      <c r="BC558" s="289"/>
      <c r="BD558" s="289"/>
      <c r="BE558" s="289"/>
      <c r="BF558" s="289"/>
      <c r="BG558" s="289"/>
      <c r="BH558" s="289"/>
      <c r="BI558" s="289"/>
      <c r="BJ558" s="289"/>
      <c r="BK558" s="289"/>
      <c r="BL558" s="289"/>
      <c r="BM558" s="289"/>
      <c r="BN558" s="289"/>
      <c r="BO558" s="290"/>
      <c r="BP558" s="289"/>
      <c r="BQ558" s="289"/>
      <c r="BR558" s="289"/>
      <c r="BS558" s="289"/>
      <c r="BT558" s="289"/>
      <c r="BU558" s="289"/>
      <c r="BV558" s="289"/>
      <c r="BW558" s="289"/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>
      <c r="A559" s="358"/>
      <c r="B559" s="359"/>
      <c r="C559" s="359"/>
      <c r="D559" s="359"/>
      <c r="E559" s="384"/>
      <c r="F559" s="289"/>
      <c r="G559" s="289"/>
      <c r="H559" s="289"/>
      <c r="I559" s="380"/>
      <c r="J559" s="380"/>
      <c r="K559" s="289"/>
      <c r="L559" s="381"/>
      <c r="M559" s="289"/>
      <c r="N559" s="289"/>
      <c r="O559" s="289"/>
      <c r="P559" s="289"/>
      <c r="Q559" s="289"/>
      <c r="R559" s="289"/>
      <c r="S559" s="289"/>
      <c r="T559" s="289"/>
      <c r="U559" s="289"/>
      <c r="V559" s="289"/>
      <c r="W559" s="289"/>
      <c r="X559" s="380"/>
      <c r="Y559" s="382"/>
      <c r="Z559" s="380"/>
      <c r="AA559" s="289"/>
      <c r="AB559" s="289"/>
      <c r="AC559" s="289"/>
      <c r="AD559" s="289"/>
      <c r="AE559" s="383"/>
      <c r="AF559" s="383"/>
      <c r="AG559" s="383"/>
      <c r="AH559" s="383"/>
      <c r="AI559" s="289"/>
      <c r="AJ559" s="289"/>
      <c r="AK559" s="289"/>
      <c r="AL559" s="289"/>
      <c r="AM559" s="289"/>
      <c r="AN559" s="289"/>
      <c r="AO559" s="289"/>
      <c r="AP559" s="289"/>
      <c r="AQ559" s="289"/>
      <c r="AR559" s="289"/>
      <c r="AS559" s="289"/>
      <c r="AT559" s="289"/>
      <c r="AU559" s="289"/>
      <c r="AV559" s="289"/>
      <c r="AW559" s="289"/>
      <c r="AX559" s="289"/>
      <c r="AY559" s="289"/>
      <c r="AZ559" s="289"/>
      <c r="BA559" s="289"/>
      <c r="BB559" s="289"/>
      <c r="BC559" s="289"/>
      <c r="BD559" s="289"/>
      <c r="BE559" s="289"/>
      <c r="BF559" s="289"/>
      <c r="BG559" s="289"/>
      <c r="BH559" s="289"/>
      <c r="BI559" s="289"/>
      <c r="BJ559" s="289"/>
      <c r="BK559" s="289"/>
      <c r="BL559" s="289"/>
      <c r="BM559" s="289"/>
      <c r="BN559" s="289"/>
      <c r="BO559" s="290"/>
      <c r="BP559" s="289"/>
      <c r="BQ559" s="289"/>
      <c r="BR559" s="289"/>
      <c r="BS559" s="289"/>
      <c r="BT559" s="289"/>
      <c r="BU559" s="289"/>
      <c r="BV559" s="289"/>
      <c r="BW559" s="289"/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>
      <c r="A560" s="358"/>
      <c r="B560" s="359"/>
      <c r="C560" s="359"/>
      <c r="D560" s="359"/>
      <c r="E560" s="384"/>
      <c r="F560" s="289"/>
      <c r="G560" s="289"/>
      <c r="H560" s="289"/>
      <c r="I560" s="380"/>
      <c r="J560" s="380"/>
      <c r="K560" s="289"/>
      <c r="L560" s="381"/>
      <c r="M560" s="289"/>
      <c r="N560" s="289"/>
      <c r="O560" s="289"/>
      <c r="P560" s="289"/>
      <c r="Q560" s="289"/>
      <c r="R560" s="289"/>
      <c r="S560" s="289"/>
      <c r="T560" s="289"/>
      <c r="U560" s="289"/>
      <c r="V560" s="289"/>
      <c r="W560" s="289"/>
      <c r="X560" s="380"/>
      <c r="Y560" s="382"/>
      <c r="Z560" s="380"/>
      <c r="AA560" s="289"/>
      <c r="AB560" s="289"/>
      <c r="AC560" s="289"/>
      <c r="AD560" s="289"/>
      <c r="AE560" s="383"/>
      <c r="AF560" s="383"/>
      <c r="AG560" s="383"/>
      <c r="AH560" s="383"/>
      <c r="AI560" s="289"/>
      <c r="AJ560" s="289"/>
      <c r="AK560" s="289"/>
      <c r="AL560" s="289"/>
      <c r="AM560" s="289"/>
      <c r="AN560" s="289"/>
      <c r="AO560" s="289"/>
      <c r="AP560" s="289"/>
      <c r="AQ560" s="289"/>
      <c r="AR560" s="289"/>
      <c r="AS560" s="289"/>
      <c r="AT560" s="289"/>
      <c r="AU560" s="289"/>
      <c r="AV560" s="289"/>
      <c r="AW560" s="289"/>
      <c r="AX560" s="289"/>
      <c r="AY560" s="289"/>
      <c r="AZ560" s="289"/>
      <c r="BA560" s="289"/>
      <c r="BB560" s="289"/>
      <c r="BC560" s="289"/>
      <c r="BD560" s="289"/>
      <c r="BE560" s="289"/>
      <c r="BF560" s="289"/>
      <c r="BG560" s="289"/>
      <c r="BH560" s="289"/>
      <c r="BI560" s="289"/>
      <c r="BJ560" s="289"/>
      <c r="BK560" s="289"/>
      <c r="BL560" s="289"/>
      <c r="BM560" s="289"/>
      <c r="BN560" s="289"/>
      <c r="BO560" s="290"/>
      <c r="BP560" s="289"/>
      <c r="BQ560" s="289"/>
      <c r="BR560" s="289"/>
      <c r="BS560" s="289"/>
      <c r="BT560" s="289"/>
      <c r="BU560" s="289"/>
      <c r="BV560" s="289"/>
      <c r="BW560" s="289"/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>
      <c r="A561" s="358"/>
      <c r="B561" s="359"/>
      <c r="C561" s="359"/>
      <c r="D561" s="359"/>
      <c r="E561" s="384"/>
      <c r="F561" s="289"/>
      <c r="G561" s="289"/>
      <c r="H561" s="289"/>
      <c r="I561" s="380"/>
      <c r="J561" s="380"/>
      <c r="K561" s="289"/>
      <c r="L561" s="381"/>
      <c r="M561" s="289"/>
      <c r="N561" s="289"/>
      <c r="O561" s="289"/>
      <c r="P561" s="289"/>
      <c r="Q561" s="289"/>
      <c r="R561" s="289"/>
      <c r="S561" s="289"/>
      <c r="T561" s="289"/>
      <c r="U561" s="289"/>
      <c r="V561" s="289"/>
      <c r="W561" s="289"/>
      <c r="X561" s="380"/>
      <c r="Y561" s="382"/>
      <c r="Z561" s="380"/>
      <c r="AA561" s="289"/>
      <c r="AB561" s="289"/>
      <c r="AC561" s="289"/>
      <c r="AD561" s="289"/>
      <c r="AE561" s="383"/>
      <c r="AF561" s="383"/>
      <c r="AG561" s="383"/>
      <c r="AH561" s="383"/>
      <c r="AI561" s="289"/>
      <c r="AJ561" s="289"/>
      <c r="AK561" s="289"/>
      <c r="AL561" s="289"/>
      <c r="AM561" s="289"/>
      <c r="AN561" s="289"/>
      <c r="AO561" s="289"/>
      <c r="AP561" s="289"/>
      <c r="AQ561" s="289"/>
      <c r="AR561" s="289"/>
      <c r="AS561" s="289"/>
      <c r="AT561" s="289"/>
      <c r="AU561" s="289"/>
      <c r="AV561" s="289"/>
      <c r="AW561" s="289"/>
      <c r="AX561" s="289"/>
      <c r="AY561" s="289"/>
      <c r="AZ561" s="289"/>
      <c r="BA561" s="289"/>
      <c r="BB561" s="289"/>
      <c r="BC561" s="289"/>
      <c r="BD561" s="289"/>
      <c r="BE561" s="289"/>
      <c r="BF561" s="289"/>
      <c r="BG561" s="289"/>
      <c r="BH561" s="289"/>
      <c r="BI561" s="289"/>
      <c r="BJ561" s="289"/>
      <c r="BK561" s="289"/>
      <c r="BL561" s="289"/>
      <c r="BM561" s="289"/>
      <c r="BN561" s="289"/>
      <c r="BO561" s="290"/>
      <c r="BP561" s="289"/>
      <c r="BQ561" s="289"/>
      <c r="BR561" s="289"/>
      <c r="BS561" s="289"/>
      <c r="BT561" s="289"/>
      <c r="BU561" s="289"/>
      <c r="BV561" s="289"/>
      <c r="BW561" s="289"/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 customHeight="1">
      <c r="A562" s="358"/>
      <c r="B562" s="359"/>
      <c r="C562" s="359"/>
      <c r="D562" s="359"/>
      <c r="E562" s="384"/>
      <c r="F562" s="289"/>
      <c r="G562" s="289"/>
      <c r="H562" s="289"/>
      <c r="I562" s="380"/>
      <c r="J562" s="380"/>
      <c r="K562" s="289"/>
      <c r="L562" s="381"/>
      <c r="M562" s="289"/>
      <c r="N562" s="289"/>
      <c r="O562" s="289"/>
      <c r="P562" s="289"/>
      <c r="Q562" s="289"/>
      <c r="R562" s="289"/>
      <c r="S562" s="289"/>
      <c r="T562" s="289"/>
      <c r="U562" s="289"/>
      <c r="V562" s="289"/>
      <c r="W562" s="289"/>
      <c r="X562" s="380"/>
      <c r="Y562" s="382"/>
      <c r="Z562" s="380"/>
      <c r="AA562" s="289"/>
      <c r="AB562" s="289"/>
      <c r="AC562" s="289"/>
      <c r="AD562" s="289"/>
      <c r="AE562" s="383"/>
      <c r="AF562" s="383"/>
      <c r="AG562" s="383"/>
      <c r="AH562" s="383"/>
      <c r="AI562" s="289"/>
      <c r="AJ562" s="289"/>
      <c r="AK562" s="289"/>
      <c r="AL562" s="289"/>
      <c r="AM562" s="289"/>
      <c r="AN562" s="289"/>
      <c r="AO562" s="289"/>
      <c r="AP562" s="289"/>
      <c r="AQ562" s="289"/>
      <c r="AR562" s="289"/>
      <c r="AS562" s="289"/>
      <c r="AT562" s="289"/>
      <c r="AU562" s="289"/>
      <c r="AV562" s="289"/>
      <c r="AW562" s="289"/>
      <c r="AX562" s="289"/>
      <c r="AY562" s="289"/>
      <c r="AZ562" s="289"/>
      <c r="BA562" s="289"/>
      <c r="BB562" s="289"/>
      <c r="BC562" s="289"/>
      <c r="BD562" s="289"/>
      <c r="BE562" s="289"/>
      <c r="BF562" s="289"/>
      <c r="BG562" s="289"/>
      <c r="BH562" s="289"/>
      <c r="BI562" s="289"/>
      <c r="BJ562" s="289"/>
      <c r="BK562" s="289"/>
      <c r="BL562" s="289"/>
      <c r="BM562" s="289"/>
      <c r="BN562" s="289"/>
      <c r="BO562" s="290"/>
      <c r="BP562" s="289"/>
      <c r="BQ562" s="289"/>
      <c r="BR562" s="289"/>
      <c r="BS562" s="289"/>
      <c r="BT562" s="289"/>
      <c r="BU562" s="289"/>
      <c r="BV562" s="289"/>
      <c r="BW562" s="289"/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>
      <c r="A563" s="358"/>
      <c r="B563" s="359"/>
      <c r="C563" s="359"/>
      <c r="D563" s="359"/>
      <c r="E563" s="384"/>
      <c r="F563" s="289"/>
      <c r="G563" s="289"/>
      <c r="H563" s="289"/>
      <c r="I563" s="380"/>
      <c r="J563" s="380"/>
      <c r="K563" s="289"/>
      <c r="L563" s="381"/>
      <c r="M563" s="289"/>
      <c r="N563" s="289"/>
      <c r="O563" s="289"/>
      <c r="P563" s="289"/>
      <c r="Q563" s="289"/>
      <c r="R563" s="289"/>
      <c r="S563" s="289"/>
      <c r="T563" s="289"/>
      <c r="U563" s="289"/>
      <c r="V563" s="289"/>
      <c r="W563" s="289"/>
      <c r="X563" s="380"/>
      <c r="Y563" s="382"/>
      <c r="Z563" s="380"/>
      <c r="AA563" s="289"/>
      <c r="AB563" s="289"/>
      <c r="AC563" s="289"/>
      <c r="AD563" s="289"/>
      <c r="AE563" s="383"/>
      <c r="AF563" s="383"/>
      <c r="AG563" s="383"/>
      <c r="AH563" s="383"/>
      <c r="AI563" s="289"/>
      <c r="AJ563" s="289"/>
      <c r="AK563" s="289"/>
      <c r="AL563" s="289"/>
      <c r="AM563" s="289"/>
      <c r="AN563" s="289"/>
      <c r="AO563" s="289"/>
      <c r="AP563" s="289"/>
      <c r="AQ563" s="289"/>
      <c r="AR563" s="289"/>
      <c r="AS563" s="289"/>
      <c r="AT563" s="289"/>
      <c r="AU563" s="289"/>
      <c r="AV563" s="289"/>
      <c r="AW563" s="289"/>
      <c r="AX563" s="289"/>
      <c r="AY563" s="289"/>
      <c r="AZ563" s="289"/>
      <c r="BA563" s="289"/>
      <c r="BB563" s="289"/>
      <c r="BC563" s="289"/>
      <c r="BD563" s="289"/>
      <c r="BE563" s="289"/>
      <c r="BF563" s="289"/>
      <c r="BG563" s="289"/>
      <c r="BH563" s="289"/>
      <c r="BI563" s="289"/>
      <c r="BJ563" s="289"/>
      <c r="BK563" s="289"/>
      <c r="BL563" s="289"/>
      <c r="BM563" s="289"/>
      <c r="BN563" s="289"/>
      <c r="BO563" s="290"/>
      <c r="BP563" s="289"/>
      <c r="BQ563" s="289"/>
      <c r="BR563" s="289"/>
      <c r="BS563" s="289"/>
      <c r="BT563" s="289"/>
      <c r="BU563" s="289"/>
      <c r="BV563" s="289"/>
      <c r="BW563" s="289"/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>
      <c r="A564" s="358"/>
      <c r="B564" s="359"/>
      <c r="C564" s="359"/>
      <c r="D564" s="359"/>
      <c r="E564" s="384"/>
      <c r="F564" s="289"/>
      <c r="G564" s="289"/>
      <c r="H564" s="289"/>
      <c r="I564" s="380"/>
      <c r="J564" s="380"/>
      <c r="K564" s="289"/>
      <c r="L564" s="381"/>
      <c r="M564" s="289"/>
      <c r="N564" s="289"/>
      <c r="O564" s="289"/>
      <c r="P564" s="289"/>
      <c r="Q564" s="289"/>
      <c r="R564" s="289"/>
      <c r="S564" s="289"/>
      <c r="T564" s="289"/>
      <c r="U564" s="289"/>
      <c r="V564" s="289"/>
      <c r="W564" s="289"/>
      <c r="X564" s="380"/>
      <c r="Y564" s="382"/>
      <c r="Z564" s="380"/>
      <c r="AA564" s="289"/>
      <c r="AB564" s="289"/>
      <c r="AC564" s="289"/>
      <c r="AD564" s="289"/>
      <c r="AE564" s="383"/>
      <c r="AF564" s="383"/>
      <c r="AG564" s="383"/>
      <c r="AH564" s="383"/>
      <c r="AI564" s="289"/>
      <c r="AJ564" s="289"/>
      <c r="AK564" s="289"/>
      <c r="AL564" s="289"/>
      <c r="AM564" s="289"/>
      <c r="AN564" s="289"/>
      <c r="AO564" s="289"/>
      <c r="AP564" s="289"/>
      <c r="AQ564" s="289"/>
      <c r="AR564" s="289"/>
      <c r="AS564" s="289"/>
      <c r="AT564" s="289"/>
      <c r="AU564" s="289"/>
      <c r="AV564" s="289"/>
      <c r="AW564" s="289"/>
      <c r="AX564" s="289"/>
      <c r="AY564" s="289"/>
      <c r="AZ564" s="289"/>
      <c r="BA564" s="289"/>
      <c r="BB564" s="289"/>
      <c r="BC564" s="289"/>
      <c r="BD564" s="289"/>
      <c r="BE564" s="289"/>
      <c r="BF564" s="289"/>
      <c r="BG564" s="289"/>
      <c r="BH564" s="289"/>
      <c r="BI564" s="289"/>
      <c r="BJ564" s="289"/>
      <c r="BK564" s="289"/>
      <c r="BL564" s="289"/>
      <c r="BM564" s="289"/>
      <c r="BN564" s="289"/>
      <c r="BO564" s="290"/>
      <c r="BP564" s="289"/>
      <c r="BQ564" s="289"/>
      <c r="BR564" s="289"/>
      <c r="BS564" s="289"/>
      <c r="BT564" s="289"/>
      <c r="BU564" s="289"/>
      <c r="BV564" s="289"/>
      <c r="BW564" s="289"/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>
      <c r="A565" s="358"/>
      <c r="B565" s="359"/>
      <c r="C565" s="359"/>
      <c r="D565" s="359"/>
      <c r="E565" s="384"/>
      <c r="F565" s="289"/>
      <c r="G565" s="289"/>
      <c r="H565" s="289"/>
      <c r="I565" s="380"/>
      <c r="J565" s="380"/>
      <c r="K565" s="289"/>
      <c r="L565" s="381"/>
      <c r="M565" s="289"/>
      <c r="N565" s="289"/>
      <c r="O565" s="289"/>
      <c r="P565" s="289"/>
      <c r="Q565" s="289"/>
      <c r="R565" s="289"/>
      <c r="S565" s="289"/>
      <c r="T565" s="289"/>
      <c r="U565" s="289"/>
      <c r="V565" s="289"/>
      <c r="W565" s="289"/>
      <c r="X565" s="380"/>
      <c r="Y565" s="382"/>
      <c r="Z565" s="380"/>
      <c r="AA565" s="289"/>
      <c r="AB565" s="289"/>
      <c r="AC565" s="289"/>
      <c r="AD565" s="289"/>
      <c r="AE565" s="383"/>
      <c r="AF565" s="383"/>
      <c r="AG565" s="383"/>
      <c r="AH565" s="383"/>
      <c r="AI565" s="289"/>
      <c r="AJ565" s="289"/>
      <c r="AK565" s="289"/>
      <c r="AL565" s="289"/>
      <c r="AM565" s="289"/>
      <c r="AN565" s="289"/>
      <c r="AO565" s="289"/>
      <c r="AP565" s="289"/>
      <c r="AQ565" s="289"/>
      <c r="AR565" s="289"/>
      <c r="AS565" s="289"/>
      <c r="AT565" s="289"/>
      <c r="AU565" s="289"/>
      <c r="AV565" s="289"/>
      <c r="AW565" s="289"/>
      <c r="AX565" s="289"/>
      <c r="AY565" s="289"/>
      <c r="AZ565" s="289"/>
      <c r="BA565" s="289"/>
      <c r="BB565" s="289"/>
      <c r="BC565" s="289"/>
      <c r="BD565" s="289"/>
      <c r="BE565" s="289"/>
      <c r="BF565" s="289"/>
      <c r="BG565" s="289"/>
      <c r="BH565" s="289"/>
      <c r="BI565" s="289"/>
      <c r="BJ565" s="289"/>
      <c r="BK565" s="289"/>
      <c r="BL565" s="289"/>
      <c r="BM565" s="289"/>
      <c r="BN565" s="289"/>
      <c r="BO565" s="290"/>
      <c r="BP565" s="289"/>
      <c r="BQ565" s="289"/>
      <c r="BR565" s="289"/>
      <c r="BS565" s="289"/>
      <c r="BT565" s="289"/>
      <c r="BU565" s="289"/>
      <c r="BV565" s="289"/>
      <c r="BW565" s="289"/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>
      <c r="A566" s="358"/>
      <c r="B566" s="359"/>
      <c r="C566" s="359"/>
      <c r="D566" s="359"/>
      <c r="E566" s="384"/>
      <c r="F566" s="289"/>
      <c r="G566" s="289"/>
      <c r="H566" s="289"/>
      <c r="I566" s="380"/>
      <c r="J566" s="380"/>
      <c r="K566" s="289"/>
      <c r="L566" s="381"/>
      <c r="M566" s="289"/>
      <c r="N566" s="289"/>
      <c r="O566" s="289"/>
      <c r="P566" s="289"/>
      <c r="Q566" s="289"/>
      <c r="R566" s="289"/>
      <c r="S566" s="289"/>
      <c r="T566" s="289"/>
      <c r="U566" s="289"/>
      <c r="V566" s="289"/>
      <c r="W566" s="289"/>
      <c r="X566" s="380"/>
      <c r="Y566" s="382"/>
      <c r="Z566" s="380"/>
      <c r="AA566" s="289"/>
      <c r="AB566" s="289"/>
      <c r="AC566" s="289"/>
      <c r="AD566" s="289"/>
      <c r="AE566" s="383"/>
      <c r="AF566" s="383"/>
      <c r="AG566" s="383"/>
      <c r="AH566" s="383"/>
      <c r="AI566" s="289"/>
      <c r="AJ566" s="289"/>
      <c r="AK566" s="289"/>
      <c r="AL566" s="289"/>
      <c r="AM566" s="289"/>
      <c r="AN566" s="289"/>
      <c r="AO566" s="289"/>
      <c r="AP566" s="289"/>
      <c r="AQ566" s="289"/>
      <c r="AR566" s="289"/>
      <c r="AS566" s="289"/>
      <c r="AT566" s="289"/>
      <c r="AU566" s="289"/>
      <c r="AV566" s="289"/>
      <c r="AW566" s="289"/>
      <c r="AX566" s="289"/>
      <c r="AY566" s="289"/>
      <c r="AZ566" s="289"/>
      <c r="BA566" s="289"/>
      <c r="BB566" s="289"/>
      <c r="BC566" s="289"/>
      <c r="BD566" s="289"/>
      <c r="BE566" s="289"/>
      <c r="BF566" s="289"/>
      <c r="BG566" s="289"/>
      <c r="BH566" s="289"/>
      <c r="BI566" s="289"/>
      <c r="BJ566" s="289"/>
      <c r="BK566" s="289"/>
      <c r="BL566" s="289"/>
      <c r="BM566" s="289"/>
      <c r="BN566" s="289"/>
      <c r="BO566" s="290"/>
      <c r="BP566" s="289"/>
      <c r="BQ566" s="289"/>
      <c r="BR566" s="289"/>
      <c r="BS566" s="289"/>
      <c r="BT566" s="289"/>
      <c r="BU566" s="289"/>
      <c r="BV566" s="289"/>
      <c r="BW566" s="289"/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>
      <c r="A567" s="358"/>
      <c r="B567" s="359"/>
      <c r="C567" s="359"/>
      <c r="D567" s="359"/>
      <c r="E567" s="384"/>
      <c r="F567" s="289"/>
      <c r="G567" s="289"/>
      <c r="H567" s="289"/>
      <c r="I567" s="380"/>
      <c r="J567" s="380"/>
      <c r="K567" s="289"/>
      <c r="L567" s="381"/>
      <c r="M567" s="289"/>
      <c r="N567" s="289"/>
      <c r="O567" s="289"/>
      <c r="P567" s="289"/>
      <c r="Q567" s="289"/>
      <c r="R567" s="289"/>
      <c r="S567" s="289"/>
      <c r="T567" s="289"/>
      <c r="U567" s="289"/>
      <c r="V567" s="289"/>
      <c r="W567" s="289"/>
      <c r="X567" s="380"/>
      <c r="Y567" s="382"/>
      <c r="Z567" s="380"/>
      <c r="AA567" s="289"/>
      <c r="AB567" s="289"/>
      <c r="AC567" s="289"/>
      <c r="AD567" s="289"/>
      <c r="AE567" s="383"/>
      <c r="AF567" s="383"/>
      <c r="AG567" s="383"/>
      <c r="AH567" s="383"/>
      <c r="AI567" s="289"/>
      <c r="AJ567" s="289"/>
      <c r="AK567" s="289"/>
      <c r="AL567" s="289"/>
      <c r="AM567" s="289"/>
      <c r="AN567" s="289"/>
      <c r="AO567" s="289"/>
      <c r="AP567" s="289"/>
      <c r="AQ567" s="289"/>
      <c r="AR567" s="289"/>
      <c r="AS567" s="289"/>
      <c r="AT567" s="289"/>
      <c r="AU567" s="289"/>
      <c r="AV567" s="289"/>
      <c r="AW567" s="289"/>
      <c r="AX567" s="289"/>
      <c r="AY567" s="289"/>
      <c r="AZ567" s="289"/>
      <c r="BA567" s="289"/>
      <c r="BB567" s="289"/>
      <c r="BC567" s="289"/>
      <c r="BD567" s="289"/>
      <c r="BE567" s="289"/>
      <c r="BF567" s="289"/>
      <c r="BG567" s="289"/>
      <c r="BH567" s="289"/>
      <c r="BI567" s="289"/>
      <c r="BJ567" s="289"/>
      <c r="BK567" s="289"/>
      <c r="BL567" s="289"/>
      <c r="BM567" s="289"/>
      <c r="BN567" s="289"/>
      <c r="BO567" s="290"/>
      <c r="BP567" s="289"/>
      <c r="BQ567" s="289"/>
      <c r="BR567" s="289"/>
      <c r="BS567" s="289"/>
      <c r="BT567" s="289"/>
      <c r="BU567" s="289"/>
      <c r="BV567" s="289"/>
      <c r="BW567" s="289"/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>
      <c r="A568" s="358"/>
      <c r="B568" s="359"/>
      <c r="C568" s="359"/>
      <c r="D568" s="359"/>
      <c r="E568" s="384"/>
      <c r="F568" s="289"/>
      <c r="G568" s="289"/>
      <c r="H568" s="289"/>
      <c r="I568" s="380"/>
      <c r="J568" s="380"/>
      <c r="K568" s="289"/>
      <c r="L568" s="381"/>
      <c r="M568" s="289"/>
      <c r="N568" s="289"/>
      <c r="O568" s="289"/>
      <c r="P568" s="289"/>
      <c r="Q568" s="289"/>
      <c r="R568" s="289"/>
      <c r="S568" s="289"/>
      <c r="T568" s="289"/>
      <c r="U568" s="289"/>
      <c r="V568" s="289"/>
      <c r="W568" s="289"/>
      <c r="X568" s="380"/>
      <c r="Y568" s="382"/>
      <c r="Z568" s="380"/>
      <c r="AA568" s="289"/>
      <c r="AB568" s="289"/>
      <c r="AC568" s="289"/>
      <c r="AD568" s="289"/>
      <c r="AE568" s="383"/>
      <c r="AF568" s="383"/>
      <c r="AG568" s="383"/>
      <c r="AH568" s="383"/>
      <c r="AI568" s="289"/>
      <c r="AJ568" s="289"/>
      <c r="AK568" s="289"/>
      <c r="AL568" s="289"/>
      <c r="AM568" s="289"/>
      <c r="AN568" s="289"/>
      <c r="AO568" s="289"/>
      <c r="AP568" s="289"/>
      <c r="AQ568" s="289"/>
      <c r="AR568" s="289"/>
      <c r="AS568" s="289"/>
      <c r="AT568" s="289"/>
      <c r="AU568" s="289"/>
      <c r="AV568" s="289"/>
      <c r="AW568" s="289"/>
      <c r="AX568" s="289"/>
      <c r="AY568" s="289"/>
      <c r="AZ568" s="289"/>
      <c r="BA568" s="289"/>
      <c r="BB568" s="289"/>
      <c r="BC568" s="289"/>
      <c r="BD568" s="289"/>
      <c r="BE568" s="289"/>
      <c r="BF568" s="289"/>
      <c r="BG568" s="289"/>
      <c r="BH568" s="289"/>
      <c r="BI568" s="289"/>
      <c r="BJ568" s="289"/>
      <c r="BK568" s="289"/>
      <c r="BL568" s="289"/>
      <c r="BM568" s="289"/>
      <c r="BN568" s="289"/>
      <c r="BO568" s="290"/>
      <c r="BP568" s="289"/>
      <c r="BQ568" s="289"/>
      <c r="BR568" s="289"/>
      <c r="BS568" s="289"/>
      <c r="BT568" s="289"/>
      <c r="BU568" s="289"/>
      <c r="BV568" s="289"/>
      <c r="BW568" s="289"/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 customHeight="1">
      <c r="A569" s="358"/>
      <c r="B569" s="359"/>
      <c r="C569" s="359"/>
      <c r="D569" s="359"/>
      <c r="E569" s="384"/>
      <c r="F569" s="289"/>
      <c r="G569" s="289"/>
      <c r="H569" s="289"/>
      <c r="I569" s="380"/>
      <c r="J569" s="380"/>
      <c r="K569" s="289"/>
      <c r="L569" s="381"/>
      <c r="M569" s="289"/>
      <c r="N569" s="289"/>
      <c r="O569" s="289"/>
      <c r="P569" s="289"/>
      <c r="Q569" s="289"/>
      <c r="R569" s="289"/>
      <c r="S569" s="289"/>
      <c r="T569" s="289"/>
      <c r="U569" s="289"/>
      <c r="V569" s="289"/>
      <c r="W569" s="289"/>
      <c r="X569" s="380"/>
      <c r="Y569" s="382"/>
      <c r="Z569" s="380"/>
      <c r="AA569" s="289"/>
      <c r="AB569" s="289"/>
      <c r="AC569" s="289"/>
      <c r="AD569" s="289"/>
      <c r="AE569" s="383"/>
      <c r="AF569" s="383"/>
      <c r="AG569" s="383"/>
      <c r="AH569" s="383"/>
      <c r="AI569" s="289"/>
      <c r="AJ569" s="289"/>
      <c r="AK569" s="289"/>
      <c r="AL569" s="289"/>
      <c r="AM569" s="289"/>
      <c r="AN569" s="289"/>
      <c r="AO569" s="289"/>
      <c r="AP569" s="289"/>
      <c r="AQ569" s="289"/>
      <c r="AR569" s="289"/>
      <c r="AS569" s="289"/>
      <c r="AT569" s="289"/>
      <c r="AU569" s="289"/>
      <c r="AV569" s="289"/>
      <c r="AW569" s="289"/>
      <c r="AX569" s="289"/>
      <c r="AY569" s="289"/>
      <c r="AZ569" s="289"/>
      <c r="BA569" s="289"/>
      <c r="BB569" s="289"/>
      <c r="BC569" s="289"/>
      <c r="BD569" s="289"/>
      <c r="BE569" s="289"/>
      <c r="BF569" s="289"/>
      <c r="BG569" s="289"/>
      <c r="BH569" s="289"/>
      <c r="BI569" s="289"/>
      <c r="BJ569" s="289"/>
      <c r="BK569" s="289"/>
      <c r="BL569" s="289"/>
      <c r="BM569" s="289"/>
      <c r="BN569" s="289"/>
      <c r="BO569" s="290"/>
      <c r="BP569" s="289"/>
      <c r="BQ569" s="289"/>
      <c r="BR569" s="289"/>
      <c r="BS569" s="289"/>
      <c r="BT569" s="289"/>
      <c r="BU569" s="289"/>
      <c r="BV569" s="289"/>
      <c r="BW569" s="289"/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1:85" ht="15.75" customHeight="1">
      <c r="A570" s="358"/>
      <c r="B570" s="359"/>
      <c r="C570" s="359"/>
      <c r="D570" s="359"/>
      <c r="E570" s="384"/>
      <c r="F570" s="289"/>
      <c r="G570" s="289"/>
      <c r="H570" s="289"/>
      <c r="I570" s="380"/>
      <c r="J570" s="380"/>
      <c r="K570" s="289"/>
      <c r="L570" s="381"/>
      <c r="M570" s="289"/>
      <c r="N570" s="289"/>
      <c r="O570" s="289"/>
      <c r="P570" s="289"/>
      <c r="Q570" s="289"/>
      <c r="R570" s="289"/>
      <c r="S570" s="289"/>
      <c r="T570" s="289"/>
      <c r="U570" s="289"/>
      <c r="V570" s="289"/>
      <c r="W570" s="289"/>
      <c r="X570" s="380"/>
      <c r="Y570" s="382"/>
      <c r="Z570" s="380"/>
      <c r="AA570" s="289"/>
      <c r="AB570" s="289"/>
      <c r="AC570" s="289"/>
      <c r="AD570" s="289"/>
      <c r="AE570" s="383"/>
      <c r="AF570" s="383"/>
      <c r="AG570" s="383"/>
      <c r="AH570" s="383"/>
      <c r="AI570" s="289"/>
      <c r="AJ570" s="289"/>
      <c r="AK570" s="289"/>
      <c r="AL570" s="289"/>
      <c r="AM570" s="289"/>
      <c r="AN570" s="289"/>
      <c r="AO570" s="289"/>
      <c r="AP570" s="289"/>
      <c r="AQ570" s="289"/>
      <c r="AR570" s="289"/>
      <c r="AS570" s="289"/>
      <c r="AT570" s="289"/>
      <c r="AU570" s="289"/>
      <c r="AV570" s="289"/>
      <c r="AW570" s="289"/>
      <c r="AX570" s="289"/>
      <c r="AY570" s="289"/>
      <c r="AZ570" s="289"/>
      <c r="BA570" s="289"/>
      <c r="BB570" s="289"/>
      <c r="BC570" s="289"/>
      <c r="BD570" s="289"/>
      <c r="BE570" s="289"/>
      <c r="BF570" s="289"/>
      <c r="BG570" s="289"/>
      <c r="BH570" s="289"/>
      <c r="BI570" s="289"/>
      <c r="BJ570" s="289"/>
      <c r="BK570" s="289"/>
      <c r="BL570" s="289"/>
      <c r="BM570" s="289"/>
      <c r="BN570" s="289"/>
      <c r="BO570" s="290"/>
      <c r="BP570" s="289"/>
      <c r="BQ570" s="289"/>
      <c r="BR570" s="289"/>
      <c r="BS570" s="289"/>
      <c r="BT570" s="289"/>
      <c r="BU570" s="289"/>
      <c r="BV570" s="289"/>
      <c r="BW570" s="289"/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>
      <c r="A571" s="358"/>
      <c r="B571" s="359"/>
      <c r="C571" s="359"/>
      <c r="D571" s="359"/>
      <c r="E571" s="384"/>
      <c r="F571" s="289"/>
      <c r="G571" s="289"/>
      <c r="H571" s="289"/>
      <c r="I571" s="380"/>
      <c r="J571" s="380"/>
      <c r="K571" s="289"/>
      <c r="L571" s="381"/>
      <c r="M571" s="289"/>
      <c r="N571" s="289"/>
      <c r="O571" s="289"/>
      <c r="P571" s="289"/>
      <c r="Q571" s="289"/>
      <c r="R571" s="289"/>
      <c r="S571" s="289"/>
      <c r="T571" s="289"/>
      <c r="U571" s="289"/>
      <c r="V571" s="289"/>
      <c r="W571" s="289"/>
      <c r="X571" s="380"/>
      <c r="Y571" s="382"/>
      <c r="Z571" s="380"/>
      <c r="AA571" s="289"/>
      <c r="AB571" s="289"/>
      <c r="AC571" s="289"/>
      <c r="AD571" s="289"/>
      <c r="AE571" s="383"/>
      <c r="AF571" s="383"/>
      <c r="AG571" s="383"/>
      <c r="AH571" s="383"/>
      <c r="AI571" s="289"/>
      <c r="AJ571" s="289"/>
      <c r="AK571" s="289"/>
      <c r="AL571" s="289"/>
      <c r="AM571" s="289"/>
      <c r="AN571" s="289"/>
      <c r="AO571" s="289"/>
      <c r="AP571" s="289"/>
      <c r="AQ571" s="289"/>
      <c r="AR571" s="289"/>
      <c r="AS571" s="289"/>
      <c r="AT571" s="289"/>
      <c r="AU571" s="289"/>
      <c r="AV571" s="289"/>
      <c r="AW571" s="289"/>
      <c r="AX571" s="289"/>
      <c r="AY571" s="289"/>
      <c r="AZ571" s="289"/>
      <c r="BA571" s="289"/>
      <c r="BB571" s="289"/>
      <c r="BC571" s="289"/>
      <c r="BD571" s="289"/>
      <c r="BE571" s="289"/>
      <c r="BF571" s="289"/>
      <c r="BG571" s="289"/>
      <c r="BH571" s="289"/>
      <c r="BI571" s="289"/>
      <c r="BJ571" s="289"/>
      <c r="BK571" s="289"/>
      <c r="BL571" s="289"/>
      <c r="BM571" s="289"/>
      <c r="BN571" s="289"/>
      <c r="BO571" s="290"/>
      <c r="BP571" s="289"/>
      <c r="BQ571" s="289"/>
      <c r="BR571" s="289"/>
      <c r="BS571" s="289"/>
      <c r="BT571" s="289"/>
      <c r="BU571" s="289"/>
      <c r="BV571" s="289"/>
      <c r="BW571" s="289"/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>
      <c r="A572" s="358"/>
      <c r="B572" s="359"/>
      <c r="C572" s="359"/>
      <c r="D572" s="359"/>
      <c r="E572" s="384"/>
      <c r="F572" s="289"/>
      <c r="G572" s="289"/>
      <c r="H572" s="289"/>
      <c r="I572" s="380"/>
      <c r="J572" s="380"/>
      <c r="K572" s="289"/>
      <c r="L572" s="381"/>
      <c r="M572" s="289"/>
      <c r="N572" s="289"/>
      <c r="O572" s="289"/>
      <c r="P572" s="289"/>
      <c r="Q572" s="289"/>
      <c r="R572" s="289"/>
      <c r="S572" s="289"/>
      <c r="T572" s="289"/>
      <c r="U572" s="289"/>
      <c r="V572" s="289"/>
      <c r="W572" s="289"/>
      <c r="X572" s="380"/>
      <c r="Y572" s="382"/>
      <c r="Z572" s="380"/>
      <c r="AA572" s="289"/>
      <c r="AB572" s="289"/>
      <c r="AC572" s="289"/>
      <c r="AD572" s="289"/>
      <c r="AE572" s="383"/>
      <c r="AF572" s="383"/>
      <c r="AG572" s="383"/>
      <c r="AH572" s="383"/>
      <c r="AI572" s="289"/>
      <c r="AJ572" s="289"/>
      <c r="AK572" s="289"/>
      <c r="AL572" s="289"/>
      <c r="AM572" s="289"/>
      <c r="AN572" s="289"/>
      <c r="AO572" s="289"/>
      <c r="AP572" s="289"/>
      <c r="AQ572" s="289"/>
      <c r="AR572" s="289"/>
      <c r="AS572" s="289"/>
      <c r="AT572" s="289"/>
      <c r="AU572" s="289"/>
      <c r="AV572" s="289"/>
      <c r="AW572" s="289"/>
      <c r="AX572" s="289"/>
      <c r="AY572" s="289"/>
      <c r="AZ572" s="289"/>
      <c r="BA572" s="289"/>
      <c r="BB572" s="289"/>
      <c r="BC572" s="289"/>
      <c r="BD572" s="289"/>
      <c r="BE572" s="289"/>
      <c r="BF572" s="289"/>
      <c r="BG572" s="289"/>
      <c r="BH572" s="289"/>
      <c r="BI572" s="289"/>
      <c r="BJ572" s="289"/>
      <c r="BK572" s="289"/>
      <c r="BL572" s="289"/>
      <c r="BM572" s="289"/>
      <c r="BN572" s="289"/>
      <c r="BO572" s="290"/>
      <c r="BP572" s="289"/>
      <c r="BQ572" s="289"/>
      <c r="BR572" s="289"/>
      <c r="BS572" s="289"/>
      <c r="BT572" s="289"/>
      <c r="BU572" s="289"/>
      <c r="BV572" s="289"/>
      <c r="BW572" s="289"/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>
      <c r="A573" s="358"/>
      <c r="B573" s="359"/>
      <c r="C573" s="359"/>
      <c r="D573" s="359"/>
      <c r="E573" s="384"/>
      <c r="F573" s="289"/>
      <c r="G573" s="289"/>
      <c r="H573" s="289"/>
      <c r="I573" s="380"/>
      <c r="J573" s="380"/>
      <c r="K573" s="289"/>
      <c r="L573" s="381"/>
      <c r="M573" s="289"/>
      <c r="N573" s="289"/>
      <c r="O573" s="289"/>
      <c r="P573" s="289"/>
      <c r="Q573" s="289"/>
      <c r="R573" s="289"/>
      <c r="S573" s="289"/>
      <c r="T573" s="289"/>
      <c r="U573" s="289"/>
      <c r="V573" s="289"/>
      <c r="W573" s="289"/>
      <c r="X573" s="380"/>
      <c r="Y573" s="382"/>
      <c r="Z573" s="380"/>
      <c r="AA573" s="289"/>
      <c r="AB573" s="289"/>
      <c r="AC573" s="289"/>
      <c r="AD573" s="289"/>
      <c r="AE573" s="383"/>
      <c r="AF573" s="383"/>
      <c r="AG573" s="383"/>
      <c r="AH573" s="383"/>
      <c r="AI573" s="289"/>
      <c r="AJ573" s="289"/>
      <c r="AK573" s="289"/>
      <c r="AL573" s="289"/>
      <c r="AM573" s="289"/>
      <c r="AN573" s="289"/>
      <c r="AO573" s="289"/>
      <c r="AP573" s="289"/>
      <c r="AQ573" s="289"/>
      <c r="AR573" s="289"/>
      <c r="AS573" s="289"/>
      <c r="AT573" s="289"/>
      <c r="AU573" s="289"/>
      <c r="AV573" s="289"/>
      <c r="AW573" s="289"/>
      <c r="AX573" s="289"/>
      <c r="AY573" s="289"/>
      <c r="AZ573" s="289"/>
      <c r="BA573" s="289"/>
      <c r="BB573" s="289"/>
      <c r="BC573" s="289"/>
      <c r="BD573" s="289"/>
      <c r="BE573" s="289"/>
      <c r="BF573" s="289"/>
      <c r="BG573" s="289"/>
      <c r="BH573" s="289"/>
      <c r="BI573" s="289"/>
      <c r="BJ573" s="289"/>
      <c r="BK573" s="289"/>
      <c r="BL573" s="289"/>
      <c r="BM573" s="289"/>
      <c r="BN573" s="289"/>
      <c r="BO573" s="290"/>
      <c r="BP573" s="289"/>
      <c r="BQ573" s="289"/>
      <c r="BR573" s="289"/>
      <c r="BS573" s="289"/>
      <c r="BT573" s="289"/>
      <c r="BU573" s="289"/>
      <c r="BV573" s="289"/>
      <c r="BW573" s="289"/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>
      <c r="A574" s="358"/>
      <c r="B574" s="359"/>
      <c r="C574" s="359"/>
      <c r="D574" s="359"/>
      <c r="E574" s="384"/>
      <c r="F574" s="289"/>
      <c r="G574" s="289"/>
      <c r="H574" s="289"/>
      <c r="I574" s="380"/>
      <c r="J574" s="380"/>
      <c r="K574" s="289"/>
      <c r="L574" s="381"/>
      <c r="M574" s="289"/>
      <c r="N574" s="289"/>
      <c r="O574" s="289"/>
      <c r="P574" s="289"/>
      <c r="Q574" s="289"/>
      <c r="R574" s="289"/>
      <c r="S574" s="289"/>
      <c r="T574" s="289"/>
      <c r="U574" s="289"/>
      <c r="V574" s="289"/>
      <c r="W574" s="289"/>
      <c r="X574" s="380"/>
      <c r="Y574" s="382"/>
      <c r="Z574" s="380"/>
      <c r="AA574" s="289"/>
      <c r="AB574" s="289"/>
      <c r="AC574" s="289"/>
      <c r="AD574" s="289"/>
      <c r="AE574" s="383"/>
      <c r="AF574" s="383"/>
      <c r="AG574" s="383"/>
      <c r="AH574" s="383"/>
      <c r="AI574" s="289"/>
      <c r="AJ574" s="289"/>
      <c r="AK574" s="289"/>
      <c r="AL574" s="289"/>
      <c r="AM574" s="289"/>
      <c r="AN574" s="289"/>
      <c r="AO574" s="289"/>
      <c r="AP574" s="289"/>
      <c r="AQ574" s="289"/>
      <c r="AR574" s="289"/>
      <c r="AS574" s="289"/>
      <c r="AT574" s="289"/>
      <c r="AU574" s="289"/>
      <c r="AV574" s="289"/>
      <c r="AW574" s="289"/>
      <c r="AX574" s="289"/>
      <c r="AY574" s="289"/>
      <c r="AZ574" s="289"/>
      <c r="BA574" s="289"/>
      <c r="BB574" s="289"/>
      <c r="BC574" s="289"/>
      <c r="BD574" s="289"/>
      <c r="BE574" s="289"/>
      <c r="BF574" s="289"/>
      <c r="BG574" s="289"/>
      <c r="BH574" s="289"/>
      <c r="BI574" s="289"/>
      <c r="BJ574" s="289"/>
      <c r="BK574" s="289"/>
      <c r="BL574" s="289"/>
      <c r="BM574" s="289"/>
      <c r="BN574" s="289"/>
      <c r="BO574" s="290"/>
      <c r="BP574" s="289"/>
      <c r="BQ574" s="289"/>
      <c r="BR574" s="289"/>
      <c r="BS574" s="289"/>
      <c r="BT574" s="289"/>
      <c r="BU574" s="289"/>
      <c r="BV574" s="289"/>
      <c r="BW574" s="289"/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>
      <c r="A575" s="358"/>
      <c r="B575" s="359"/>
      <c r="C575" s="359"/>
      <c r="D575" s="359"/>
      <c r="E575" s="384"/>
      <c r="F575" s="289"/>
      <c r="G575" s="289"/>
      <c r="H575" s="289"/>
      <c r="I575" s="380"/>
      <c r="J575" s="380"/>
      <c r="K575" s="289"/>
      <c r="L575" s="381"/>
      <c r="M575" s="289"/>
      <c r="N575" s="289"/>
      <c r="O575" s="289"/>
      <c r="P575" s="289"/>
      <c r="Q575" s="289"/>
      <c r="R575" s="289"/>
      <c r="S575" s="289"/>
      <c r="T575" s="289"/>
      <c r="U575" s="289"/>
      <c r="V575" s="289"/>
      <c r="W575" s="289"/>
      <c r="X575" s="380"/>
      <c r="Y575" s="382"/>
      <c r="Z575" s="380"/>
      <c r="AA575" s="289"/>
      <c r="AB575" s="289"/>
      <c r="AC575" s="289"/>
      <c r="AD575" s="289"/>
      <c r="AE575" s="383"/>
      <c r="AF575" s="383"/>
      <c r="AG575" s="383"/>
      <c r="AH575" s="383"/>
      <c r="AI575" s="289"/>
      <c r="AJ575" s="289"/>
      <c r="AK575" s="289"/>
      <c r="AL575" s="289"/>
      <c r="AM575" s="289"/>
      <c r="AN575" s="289"/>
      <c r="AO575" s="289"/>
      <c r="AP575" s="289"/>
      <c r="AQ575" s="289"/>
      <c r="AR575" s="289"/>
      <c r="AS575" s="289"/>
      <c r="AT575" s="289"/>
      <c r="AU575" s="289"/>
      <c r="AV575" s="289"/>
      <c r="AW575" s="289"/>
      <c r="AX575" s="289"/>
      <c r="AY575" s="289"/>
      <c r="AZ575" s="289"/>
      <c r="BA575" s="289"/>
      <c r="BB575" s="289"/>
      <c r="BC575" s="289"/>
      <c r="BD575" s="289"/>
      <c r="BE575" s="289"/>
      <c r="BF575" s="289"/>
      <c r="BG575" s="289"/>
      <c r="BH575" s="289"/>
      <c r="BI575" s="289"/>
      <c r="BJ575" s="289"/>
      <c r="BK575" s="289"/>
      <c r="BL575" s="289"/>
      <c r="BM575" s="289"/>
      <c r="BN575" s="289"/>
      <c r="BO575" s="290"/>
      <c r="BP575" s="289"/>
      <c r="BQ575" s="289"/>
      <c r="BR575" s="289"/>
      <c r="BS575" s="289"/>
      <c r="BT575" s="289"/>
      <c r="BU575" s="289"/>
      <c r="BV575" s="289"/>
      <c r="BW575" s="289"/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>
      <c r="A576" s="358"/>
      <c r="B576" s="359"/>
      <c r="C576" s="359"/>
      <c r="D576" s="359"/>
      <c r="E576" s="384"/>
      <c r="F576" s="289"/>
      <c r="G576" s="289"/>
      <c r="H576" s="289"/>
      <c r="I576" s="380"/>
      <c r="J576" s="380"/>
      <c r="K576" s="289"/>
      <c r="L576" s="381"/>
      <c r="M576" s="289"/>
      <c r="N576" s="289"/>
      <c r="O576" s="289"/>
      <c r="P576" s="289"/>
      <c r="Q576" s="289"/>
      <c r="R576" s="289"/>
      <c r="S576" s="289"/>
      <c r="T576" s="289"/>
      <c r="U576" s="289"/>
      <c r="V576" s="289"/>
      <c r="W576" s="289"/>
      <c r="X576" s="380"/>
      <c r="Y576" s="382"/>
      <c r="Z576" s="380"/>
      <c r="AA576" s="289"/>
      <c r="AB576" s="289"/>
      <c r="AC576" s="289"/>
      <c r="AD576" s="289"/>
      <c r="AE576" s="383"/>
      <c r="AF576" s="383"/>
      <c r="AG576" s="383"/>
      <c r="AH576" s="383"/>
      <c r="AI576" s="289"/>
      <c r="AJ576" s="289"/>
      <c r="AK576" s="289"/>
      <c r="AL576" s="289"/>
      <c r="AM576" s="289"/>
      <c r="AN576" s="289"/>
      <c r="AO576" s="289"/>
      <c r="AP576" s="289"/>
      <c r="AQ576" s="289"/>
      <c r="AR576" s="289"/>
      <c r="AS576" s="289"/>
      <c r="AT576" s="289"/>
      <c r="AU576" s="289"/>
      <c r="AV576" s="289"/>
      <c r="AW576" s="289"/>
      <c r="AX576" s="289"/>
      <c r="AY576" s="289"/>
      <c r="AZ576" s="289"/>
      <c r="BA576" s="289"/>
      <c r="BB576" s="289"/>
      <c r="BC576" s="289"/>
      <c r="BD576" s="289"/>
      <c r="BE576" s="289"/>
      <c r="BF576" s="289"/>
      <c r="BG576" s="289"/>
      <c r="BH576" s="289"/>
      <c r="BI576" s="289"/>
      <c r="BJ576" s="289"/>
      <c r="BK576" s="289"/>
      <c r="BL576" s="289"/>
      <c r="BM576" s="289"/>
      <c r="BN576" s="289"/>
      <c r="BO576" s="290"/>
      <c r="BP576" s="289"/>
      <c r="BQ576" s="289"/>
      <c r="BR576" s="289"/>
      <c r="BS576" s="289"/>
      <c r="BT576" s="289"/>
      <c r="BU576" s="289"/>
      <c r="BV576" s="289"/>
      <c r="BW576" s="289"/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>
      <c r="A577" s="358"/>
      <c r="B577" s="359"/>
      <c r="C577" s="359"/>
      <c r="D577" s="359"/>
      <c r="E577" s="384"/>
      <c r="F577" s="289"/>
      <c r="G577" s="289"/>
      <c r="H577" s="289"/>
      <c r="I577" s="380"/>
      <c r="J577" s="380"/>
      <c r="K577" s="289"/>
      <c r="L577" s="381"/>
      <c r="M577" s="289"/>
      <c r="N577" s="289"/>
      <c r="O577" s="289"/>
      <c r="P577" s="289"/>
      <c r="Q577" s="289"/>
      <c r="R577" s="289"/>
      <c r="S577" s="289"/>
      <c r="T577" s="289"/>
      <c r="U577" s="289"/>
      <c r="V577" s="289"/>
      <c r="W577" s="289"/>
      <c r="X577" s="380"/>
      <c r="Y577" s="382"/>
      <c r="Z577" s="380"/>
      <c r="AA577" s="289"/>
      <c r="AB577" s="289"/>
      <c r="AC577" s="289"/>
      <c r="AD577" s="289"/>
      <c r="AE577" s="383"/>
      <c r="AF577" s="383"/>
      <c r="AG577" s="383"/>
      <c r="AH577" s="383"/>
      <c r="AI577" s="289"/>
      <c r="AJ577" s="289"/>
      <c r="AK577" s="289"/>
      <c r="AL577" s="289"/>
      <c r="AM577" s="289"/>
      <c r="AN577" s="289"/>
      <c r="AO577" s="289"/>
      <c r="AP577" s="289"/>
      <c r="AQ577" s="289"/>
      <c r="AR577" s="289"/>
      <c r="AS577" s="289"/>
      <c r="AT577" s="289"/>
      <c r="AU577" s="289"/>
      <c r="AV577" s="289"/>
      <c r="AW577" s="289"/>
      <c r="AX577" s="289"/>
      <c r="AY577" s="289"/>
      <c r="AZ577" s="289"/>
      <c r="BA577" s="289"/>
      <c r="BB577" s="289"/>
      <c r="BC577" s="289"/>
      <c r="BD577" s="289"/>
      <c r="BE577" s="289"/>
      <c r="BF577" s="289"/>
      <c r="BG577" s="289"/>
      <c r="BH577" s="289"/>
      <c r="BI577" s="289"/>
      <c r="BJ577" s="289"/>
      <c r="BK577" s="289"/>
      <c r="BL577" s="289"/>
      <c r="BM577" s="289"/>
      <c r="BN577" s="289"/>
      <c r="BO577" s="290"/>
      <c r="BP577" s="289"/>
      <c r="BQ577" s="289"/>
      <c r="BR577" s="289"/>
      <c r="BS577" s="289"/>
      <c r="BT577" s="289"/>
      <c r="BU577" s="289"/>
      <c r="BV577" s="289"/>
      <c r="BW577" s="289"/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>
      <c r="A578" s="358"/>
      <c r="B578" s="359"/>
      <c r="C578" s="359"/>
      <c r="D578" s="359"/>
      <c r="E578" s="384"/>
      <c r="F578" s="289"/>
      <c r="G578" s="289"/>
      <c r="H578" s="289"/>
      <c r="I578" s="380"/>
      <c r="J578" s="380"/>
      <c r="K578" s="289"/>
      <c r="L578" s="381"/>
      <c r="M578" s="289"/>
      <c r="N578" s="289"/>
      <c r="O578" s="289"/>
      <c r="P578" s="289"/>
      <c r="Q578" s="289"/>
      <c r="R578" s="289"/>
      <c r="S578" s="289"/>
      <c r="T578" s="289"/>
      <c r="U578" s="289"/>
      <c r="V578" s="289"/>
      <c r="W578" s="289"/>
      <c r="X578" s="380"/>
      <c r="Y578" s="382"/>
      <c r="Z578" s="380"/>
      <c r="AA578" s="289"/>
      <c r="AB578" s="289"/>
      <c r="AC578" s="289"/>
      <c r="AD578" s="289"/>
      <c r="AE578" s="383"/>
      <c r="AF578" s="383"/>
      <c r="AG578" s="383"/>
      <c r="AH578" s="383"/>
      <c r="AI578" s="289"/>
      <c r="AJ578" s="289"/>
      <c r="AK578" s="289"/>
      <c r="AL578" s="289"/>
      <c r="AM578" s="289"/>
      <c r="AN578" s="289"/>
      <c r="AO578" s="289"/>
      <c r="AP578" s="289"/>
      <c r="AQ578" s="289"/>
      <c r="AR578" s="289"/>
      <c r="AS578" s="289"/>
      <c r="AT578" s="289"/>
      <c r="AU578" s="289"/>
      <c r="AV578" s="289"/>
      <c r="AW578" s="289"/>
      <c r="AX578" s="289"/>
      <c r="AY578" s="289"/>
      <c r="AZ578" s="289"/>
      <c r="BA578" s="289"/>
      <c r="BB578" s="289"/>
      <c r="BC578" s="289"/>
      <c r="BD578" s="289"/>
      <c r="BE578" s="289"/>
      <c r="BF578" s="289"/>
      <c r="BG578" s="289"/>
      <c r="BH578" s="289"/>
      <c r="BI578" s="289"/>
      <c r="BJ578" s="289"/>
      <c r="BK578" s="289"/>
      <c r="BL578" s="289"/>
      <c r="BM578" s="289"/>
      <c r="BN578" s="289"/>
      <c r="BO578" s="290"/>
      <c r="BP578" s="289"/>
      <c r="BQ578" s="289"/>
      <c r="BR578" s="289"/>
      <c r="BS578" s="289"/>
      <c r="BT578" s="289"/>
      <c r="BU578" s="289"/>
      <c r="BV578" s="289"/>
      <c r="BW578" s="289"/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>
      <c r="A579" s="358"/>
      <c r="B579" s="359"/>
      <c r="C579" s="359"/>
      <c r="D579" s="359"/>
      <c r="E579" s="384"/>
      <c r="F579" s="289"/>
      <c r="G579" s="289"/>
      <c r="H579" s="289"/>
      <c r="I579" s="380"/>
      <c r="J579" s="380"/>
      <c r="K579" s="289"/>
      <c r="L579" s="381"/>
      <c r="M579" s="289"/>
      <c r="N579" s="289"/>
      <c r="O579" s="289"/>
      <c r="P579" s="289"/>
      <c r="Q579" s="289"/>
      <c r="R579" s="289"/>
      <c r="S579" s="289"/>
      <c r="T579" s="289"/>
      <c r="U579" s="289"/>
      <c r="V579" s="289"/>
      <c r="W579" s="289"/>
      <c r="X579" s="380"/>
      <c r="Y579" s="382"/>
      <c r="Z579" s="380"/>
      <c r="AA579" s="289"/>
      <c r="AB579" s="289"/>
      <c r="AC579" s="289"/>
      <c r="AD579" s="289"/>
      <c r="AE579" s="383"/>
      <c r="AF579" s="383"/>
      <c r="AG579" s="383"/>
      <c r="AH579" s="383"/>
      <c r="AI579" s="289"/>
      <c r="AJ579" s="289"/>
      <c r="AK579" s="289"/>
      <c r="AL579" s="289"/>
      <c r="AM579" s="289"/>
      <c r="AN579" s="289"/>
      <c r="AO579" s="289"/>
      <c r="AP579" s="289"/>
      <c r="AQ579" s="289"/>
      <c r="AR579" s="289"/>
      <c r="AS579" s="289"/>
      <c r="AT579" s="289"/>
      <c r="AU579" s="289"/>
      <c r="AV579" s="289"/>
      <c r="AW579" s="289"/>
      <c r="AX579" s="289"/>
      <c r="AY579" s="289"/>
      <c r="AZ579" s="289"/>
      <c r="BA579" s="289"/>
      <c r="BB579" s="289"/>
      <c r="BC579" s="289"/>
      <c r="BD579" s="289"/>
      <c r="BE579" s="289"/>
      <c r="BF579" s="289"/>
      <c r="BG579" s="289"/>
      <c r="BH579" s="289"/>
      <c r="BI579" s="289"/>
      <c r="BJ579" s="289"/>
      <c r="BK579" s="289"/>
      <c r="BL579" s="289"/>
      <c r="BM579" s="289"/>
      <c r="BN579" s="289"/>
      <c r="BO579" s="290"/>
      <c r="BP579" s="289"/>
      <c r="BQ579" s="289"/>
      <c r="BR579" s="289"/>
      <c r="BS579" s="289"/>
      <c r="BT579" s="289"/>
      <c r="BU579" s="289"/>
      <c r="BV579" s="289"/>
      <c r="BW579" s="289"/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>
      <c r="A580" s="358"/>
      <c r="B580" s="359"/>
      <c r="C580" s="359"/>
      <c r="D580" s="359"/>
      <c r="E580" s="384"/>
      <c r="F580" s="289"/>
      <c r="G580" s="289"/>
      <c r="H580" s="289"/>
      <c r="I580" s="380"/>
      <c r="J580" s="380"/>
      <c r="K580" s="289"/>
      <c r="L580" s="381"/>
      <c r="M580" s="289"/>
      <c r="N580" s="289"/>
      <c r="O580" s="289"/>
      <c r="P580" s="289"/>
      <c r="Q580" s="289"/>
      <c r="R580" s="289"/>
      <c r="S580" s="289"/>
      <c r="T580" s="289"/>
      <c r="U580" s="289"/>
      <c r="V580" s="289"/>
      <c r="W580" s="289"/>
      <c r="X580" s="380"/>
      <c r="Y580" s="382"/>
      <c r="Z580" s="380"/>
      <c r="AA580" s="289"/>
      <c r="AB580" s="289"/>
      <c r="AC580" s="289"/>
      <c r="AD580" s="289"/>
      <c r="AE580" s="383"/>
      <c r="AF580" s="383"/>
      <c r="AG580" s="383"/>
      <c r="AH580" s="383"/>
      <c r="AI580" s="289"/>
      <c r="AJ580" s="289"/>
      <c r="AK580" s="289"/>
      <c r="AL580" s="289"/>
      <c r="AM580" s="289"/>
      <c r="AN580" s="289"/>
      <c r="AO580" s="289"/>
      <c r="AP580" s="289"/>
      <c r="AQ580" s="289"/>
      <c r="AR580" s="289"/>
      <c r="AS580" s="289"/>
      <c r="AT580" s="289"/>
      <c r="AU580" s="289"/>
      <c r="AV580" s="289"/>
      <c r="AW580" s="289"/>
      <c r="AX580" s="289"/>
      <c r="AY580" s="289"/>
      <c r="AZ580" s="289"/>
      <c r="BA580" s="289"/>
      <c r="BB580" s="289"/>
      <c r="BC580" s="289"/>
      <c r="BD580" s="289"/>
      <c r="BE580" s="289"/>
      <c r="BF580" s="289"/>
      <c r="BG580" s="289"/>
      <c r="BH580" s="289"/>
      <c r="BI580" s="289"/>
      <c r="BJ580" s="289"/>
      <c r="BK580" s="289"/>
      <c r="BL580" s="289"/>
      <c r="BM580" s="289"/>
      <c r="BN580" s="289"/>
      <c r="BO580" s="290"/>
      <c r="BP580" s="289"/>
      <c r="BQ580" s="289"/>
      <c r="BR580" s="289"/>
      <c r="BS580" s="289"/>
      <c r="BT580" s="289"/>
      <c r="BU580" s="289"/>
      <c r="BV580" s="289"/>
      <c r="BW580" s="289"/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 customHeight="1">
      <c r="A581" s="358"/>
      <c r="B581" s="359"/>
      <c r="C581" s="359"/>
      <c r="D581" s="359"/>
      <c r="E581" s="384"/>
      <c r="F581" s="289"/>
      <c r="G581" s="289"/>
      <c r="H581" s="289"/>
      <c r="I581" s="380"/>
      <c r="J581" s="380"/>
      <c r="K581" s="289"/>
      <c r="L581" s="381"/>
      <c r="M581" s="289"/>
      <c r="N581" s="289"/>
      <c r="O581" s="289"/>
      <c r="P581" s="289"/>
      <c r="Q581" s="289"/>
      <c r="R581" s="289"/>
      <c r="S581" s="289"/>
      <c r="T581" s="289"/>
      <c r="U581" s="289"/>
      <c r="V581" s="289"/>
      <c r="W581" s="289"/>
      <c r="X581" s="380"/>
      <c r="Y581" s="382"/>
      <c r="Z581" s="380"/>
      <c r="AA581" s="289"/>
      <c r="AB581" s="289"/>
      <c r="AC581" s="289"/>
      <c r="AD581" s="289"/>
      <c r="AE581" s="383"/>
      <c r="AF581" s="383"/>
      <c r="AG581" s="383"/>
      <c r="AH581" s="383"/>
      <c r="AI581" s="289"/>
      <c r="AJ581" s="289"/>
      <c r="AK581" s="289"/>
      <c r="AL581" s="289"/>
      <c r="AM581" s="289"/>
      <c r="AN581" s="289"/>
      <c r="AO581" s="289"/>
      <c r="AP581" s="289"/>
      <c r="AQ581" s="289"/>
      <c r="AR581" s="289"/>
      <c r="AS581" s="289"/>
      <c r="AT581" s="289"/>
      <c r="AU581" s="289"/>
      <c r="AV581" s="289"/>
      <c r="AW581" s="289"/>
      <c r="AX581" s="289"/>
      <c r="AY581" s="289"/>
      <c r="AZ581" s="289"/>
      <c r="BA581" s="289"/>
      <c r="BB581" s="289"/>
      <c r="BC581" s="289"/>
      <c r="BD581" s="289"/>
      <c r="BE581" s="289"/>
      <c r="BF581" s="289"/>
      <c r="BG581" s="289"/>
      <c r="BH581" s="289"/>
      <c r="BI581" s="289"/>
      <c r="BJ581" s="289"/>
      <c r="BK581" s="289"/>
      <c r="BL581" s="289"/>
      <c r="BM581" s="289"/>
      <c r="BN581" s="289"/>
      <c r="BO581" s="290"/>
      <c r="BP581" s="289"/>
      <c r="BQ581" s="289"/>
      <c r="BR581" s="289"/>
      <c r="BS581" s="289"/>
      <c r="BT581" s="289"/>
      <c r="BU581" s="289"/>
      <c r="BV581" s="289"/>
      <c r="BW581" s="289"/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>
      <c r="A582" s="358"/>
      <c r="B582" s="359"/>
      <c r="C582" s="359"/>
      <c r="D582" s="359"/>
      <c r="E582" s="384"/>
      <c r="F582" s="289"/>
      <c r="G582" s="289"/>
      <c r="H582" s="289"/>
      <c r="I582" s="380"/>
      <c r="J582" s="380"/>
      <c r="K582" s="289"/>
      <c r="L582" s="381"/>
      <c r="M582" s="289"/>
      <c r="N582" s="289"/>
      <c r="O582" s="289"/>
      <c r="P582" s="289"/>
      <c r="Q582" s="289"/>
      <c r="R582" s="289"/>
      <c r="S582" s="289"/>
      <c r="T582" s="289"/>
      <c r="U582" s="289"/>
      <c r="V582" s="289"/>
      <c r="W582" s="289"/>
      <c r="X582" s="380"/>
      <c r="Y582" s="382"/>
      <c r="Z582" s="380"/>
      <c r="AA582" s="289"/>
      <c r="AB582" s="289"/>
      <c r="AC582" s="289"/>
      <c r="AD582" s="289"/>
      <c r="AE582" s="383"/>
      <c r="AF582" s="383"/>
      <c r="AG582" s="383"/>
      <c r="AH582" s="383"/>
      <c r="AI582" s="289"/>
      <c r="AJ582" s="289"/>
      <c r="AK582" s="289"/>
      <c r="AL582" s="289"/>
      <c r="AM582" s="289"/>
      <c r="AN582" s="289"/>
      <c r="AO582" s="289"/>
      <c r="AP582" s="289"/>
      <c r="AQ582" s="289"/>
      <c r="AR582" s="289"/>
      <c r="AS582" s="289"/>
      <c r="AT582" s="289"/>
      <c r="AU582" s="289"/>
      <c r="AV582" s="289"/>
      <c r="AW582" s="289"/>
      <c r="AX582" s="289"/>
      <c r="AY582" s="289"/>
      <c r="AZ582" s="289"/>
      <c r="BA582" s="289"/>
      <c r="BB582" s="289"/>
      <c r="BC582" s="289"/>
      <c r="BD582" s="289"/>
      <c r="BE582" s="289"/>
      <c r="BF582" s="289"/>
      <c r="BG582" s="289"/>
      <c r="BH582" s="289"/>
      <c r="BI582" s="289"/>
      <c r="BJ582" s="289"/>
      <c r="BK582" s="289"/>
      <c r="BL582" s="289"/>
      <c r="BM582" s="289"/>
      <c r="BN582" s="289"/>
      <c r="BO582" s="290"/>
      <c r="BP582" s="289"/>
      <c r="BQ582" s="289"/>
      <c r="BR582" s="289"/>
      <c r="BS582" s="289"/>
      <c r="BT582" s="289"/>
      <c r="BU582" s="289"/>
      <c r="BV582" s="289"/>
      <c r="BW582" s="289"/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>
      <c r="A583" s="358"/>
      <c r="B583" s="359"/>
      <c r="C583" s="359"/>
      <c r="D583" s="359"/>
      <c r="E583" s="384"/>
      <c r="F583" s="289"/>
      <c r="G583" s="289"/>
      <c r="H583" s="289"/>
      <c r="I583" s="380"/>
      <c r="J583" s="380"/>
      <c r="K583" s="289"/>
      <c r="L583" s="381"/>
      <c r="M583" s="289"/>
      <c r="N583" s="289"/>
      <c r="O583" s="289"/>
      <c r="P583" s="289"/>
      <c r="Q583" s="289"/>
      <c r="R583" s="289"/>
      <c r="S583" s="289"/>
      <c r="T583" s="289"/>
      <c r="U583" s="289"/>
      <c r="V583" s="289"/>
      <c r="W583" s="289"/>
      <c r="X583" s="380"/>
      <c r="Y583" s="382"/>
      <c r="Z583" s="380"/>
      <c r="AA583" s="289"/>
      <c r="AB583" s="289"/>
      <c r="AC583" s="289"/>
      <c r="AD583" s="289"/>
      <c r="AE583" s="383"/>
      <c r="AF583" s="383"/>
      <c r="AG583" s="383"/>
      <c r="AH583" s="383"/>
      <c r="AI583" s="289"/>
      <c r="AJ583" s="289"/>
      <c r="AK583" s="289"/>
      <c r="AL583" s="289"/>
      <c r="AM583" s="289"/>
      <c r="AN583" s="289"/>
      <c r="AO583" s="289"/>
      <c r="AP583" s="289"/>
      <c r="AQ583" s="289"/>
      <c r="AR583" s="289"/>
      <c r="AS583" s="289"/>
      <c r="AT583" s="289"/>
      <c r="AU583" s="289"/>
      <c r="AV583" s="289"/>
      <c r="AW583" s="289"/>
      <c r="AX583" s="289"/>
      <c r="AY583" s="289"/>
      <c r="AZ583" s="289"/>
      <c r="BA583" s="289"/>
      <c r="BB583" s="289"/>
      <c r="BC583" s="289"/>
      <c r="BD583" s="289"/>
      <c r="BE583" s="289"/>
      <c r="BF583" s="289"/>
      <c r="BG583" s="289"/>
      <c r="BH583" s="289"/>
      <c r="BI583" s="289"/>
      <c r="BJ583" s="289"/>
      <c r="BK583" s="289"/>
      <c r="BL583" s="289"/>
      <c r="BM583" s="289"/>
      <c r="BN583" s="289"/>
      <c r="BO583" s="290"/>
      <c r="BP583" s="289"/>
      <c r="BQ583" s="289"/>
      <c r="BR583" s="289"/>
      <c r="BS583" s="289"/>
      <c r="BT583" s="289"/>
      <c r="BU583" s="289"/>
      <c r="BV583" s="289"/>
      <c r="BW583" s="289"/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>
      <c r="A584" s="358"/>
      <c r="B584" s="359"/>
      <c r="C584" s="359"/>
      <c r="D584" s="359"/>
      <c r="E584" s="384"/>
      <c r="F584" s="289"/>
      <c r="G584" s="289"/>
      <c r="H584" s="289"/>
      <c r="I584" s="380"/>
      <c r="J584" s="380"/>
      <c r="K584" s="289"/>
      <c r="L584" s="381"/>
      <c r="M584" s="289"/>
      <c r="N584" s="289"/>
      <c r="O584" s="289"/>
      <c r="P584" s="289"/>
      <c r="Q584" s="289"/>
      <c r="R584" s="289"/>
      <c r="S584" s="289"/>
      <c r="T584" s="289"/>
      <c r="U584" s="289"/>
      <c r="V584" s="289"/>
      <c r="W584" s="289"/>
      <c r="X584" s="380"/>
      <c r="Y584" s="382"/>
      <c r="Z584" s="380"/>
      <c r="AA584" s="289"/>
      <c r="AB584" s="289"/>
      <c r="AC584" s="289"/>
      <c r="AD584" s="289"/>
      <c r="AE584" s="383"/>
      <c r="AF584" s="383"/>
      <c r="AG584" s="383"/>
      <c r="AH584" s="383"/>
      <c r="AI584" s="289"/>
      <c r="AJ584" s="289"/>
      <c r="AK584" s="289"/>
      <c r="AL584" s="289"/>
      <c r="AM584" s="289"/>
      <c r="AN584" s="289"/>
      <c r="AO584" s="289"/>
      <c r="AP584" s="289"/>
      <c r="AQ584" s="289"/>
      <c r="AR584" s="289"/>
      <c r="AS584" s="289"/>
      <c r="AT584" s="289"/>
      <c r="AU584" s="289"/>
      <c r="AV584" s="289"/>
      <c r="AW584" s="289"/>
      <c r="AX584" s="289"/>
      <c r="AY584" s="289"/>
      <c r="AZ584" s="289"/>
      <c r="BA584" s="289"/>
      <c r="BB584" s="289"/>
      <c r="BC584" s="289"/>
      <c r="BD584" s="289"/>
      <c r="BE584" s="289"/>
      <c r="BF584" s="289"/>
      <c r="BG584" s="289"/>
      <c r="BH584" s="289"/>
      <c r="BI584" s="289"/>
      <c r="BJ584" s="289"/>
      <c r="BK584" s="289"/>
      <c r="BL584" s="289"/>
      <c r="BM584" s="289"/>
      <c r="BN584" s="289"/>
      <c r="BO584" s="290"/>
      <c r="BP584" s="289"/>
      <c r="BQ584" s="289"/>
      <c r="BR584" s="289"/>
      <c r="BS584" s="289"/>
      <c r="BT584" s="289"/>
      <c r="BU584" s="289"/>
      <c r="BV584" s="289"/>
      <c r="BW584" s="289"/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>
      <c r="A585" s="358"/>
      <c r="B585" s="359"/>
      <c r="C585" s="359"/>
      <c r="D585" s="359"/>
      <c r="E585" s="384"/>
      <c r="F585" s="289"/>
      <c r="G585" s="289"/>
      <c r="H585" s="289"/>
      <c r="I585" s="380"/>
      <c r="J585" s="380"/>
      <c r="K585" s="289"/>
      <c r="L585" s="381"/>
      <c r="M585" s="289"/>
      <c r="N585" s="289"/>
      <c r="O585" s="289"/>
      <c r="P585" s="289"/>
      <c r="Q585" s="289"/>
      <c r="R585" s="289"/>
      <c r="S585" s="289"/>
      <c r="T585" s="289"/>
      <c r="U585" s="289"/>
      <c r="V585" s="289"/>
      <c r="W585" s="289"/>
      <c r="X585" s="380"/>
      <c r="Y585" s="382"/>
      <c r="Z585" s="380"/>
      <c r="AA585" s="289"/>
      <c r="AB585" s="289"/>
      <c r="AC585" s="289"/>
      <c r="AD585" s="289"/>
      <c r="AE585" s="383"/>
      <c r="AF585" s="383"/>
      <c r="AG585" s="383"/>
      <c r="AH585" s="383"/>
      <c r="AI585" s="289"/>
      <c r="AJ585" s="289"/>
      <c r="AK585" s="289"/>
      <c r="AL585" s="289"/>
      <c r="AM585" s="289"/>
      <c r="AN585" s="289"/>
      <c r="AO585" s="289"/>
      <c r="AP585" s="289"/>
      <c r="AQ585" s="289"/>
      <c r="AR585" s="289"/>
      <c r="AS585" s="289"/>
      <c r="AT585" s="289"/>
      <c r="AU585" s="289"/>
      <c r="AV585" s="289"/>
      <c r="AW585" s="289"/>
      <c r="AX585" s="289"/>
      <c r="AY585" s="289"/>
      <c r="AZ585" s="289"/>
      <c r="BA585" s="289"/>
      <c r="BB585" s="289"/>
      <c r="BC585" s="289"/>
      <c r="BD585" s="289"/>
      <c r="BE585" s="289"/>
      <c r="BF585" s="289"/>
      <c r="BG585" s="289"/>
      <c r="BH585" s="289"/>
      <c r="BI585" s="289"/>
      <c r="BJ585" s="289"/>
      <c r="BK585" s="289"/>
      <c r="BL585" s="289"/>
      <c r="BM585" s="289"/>
      <c r="BN585" s="289"/>
      <c r="BO585" s="290"/>
      <c r="BP585" s="289"/>
      <c r="BQ585" s="289"/>
      <c r="BR585" s="289"/>
      <c r="BS585" s="289"/>
      <c r="BT585" s="289"/>
      <c r="BU585" s="289"/>
      <c r="BV585" s="289"/>
      <c r="BW585" s="289"/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>
      <c r="A586" s="358"/>
      <c r="B586" s="359"/>
      <c r="C586" s="359"/>
      <c r="D586" s="359"/>
      <c r="E586" s="384"/>
      <c r="F586" s="289"/>
      <c r="G586" s="289"/>
      <c r="H586" s="289"/>
      <c r="I586" s="380"/>
      <c r="J586" s="380"/>
      <c r="K586" s="289"/>
      <c r="L586" s="381"/>
      <c r="M586" s="289"/>
      <c r="N586" s="289"/>
      <c r="O586" s="289"/>
      <c r="P586" s="289"/>
      <c r="Q586" s="289"/>
      <c r="R586" s="289"/>
      <c r="S586" s="289"/>
      <c r="T586" s="289"/>
      <c r="U586" s="289"/>
      <c r="V586" s="289"/>
      <c r="W586" s="289"/>
      <c r="X586" s="380"/>
      <c r="Y586" s="382"/>
      <c r="Z586" s="380"/>
      <c r="AA586" s="289"/>
      <c r="AB586" s="289"/>
      <c r="AC586" s="289"/>
      <c r="AD586" s="289"/>
      <c r="AE586" s="383"/>
      <c r="AF586" s="383"/>
      <c r="AG586" s="383"/>
      <c r="AH586" s="383"/>
      <c r="AI586" s="289"/>
      <c r="AJ586" s="289"/>
      <c r="AK586" s="289"/>
      <c r="AL586" s="289"/>
      <c r="AM586" s="289"/>
      <c r="AN586" s="289"/>
      <c r="AO586" s="289"/>
      <c r="AP586" s="289"/>
      <c r="AQ586" s="289"/>
      <c r="AR586" s="289"/>
      <c r="AS586" s="289"/>
      <c r="AT586" s="289"/>
      <c r="AU586" s="289"/>
      <c r="AV586" s="289"/>
      <c r="AW586" s="289"/>
      <c r="AX586" s="289"/>
      <c r="AY586" s="289"/>
      <c r="AZ586" s="289"/>
      <c r="BA586" s="289"/>
      <c r="BB586" s="289"/>
      <c r="BC586" s="289"/>
      <c r="BD586" s="289"/>
      <c r="BE586" s="289"/>
      <c r="BF586" s="289"/>
      <c r="BG586" s="289"/>
      <c r="BH586" s="289"/>
      <c r="BI586" s="289"/>
      <c r="BJ586" s="289"/>
      <c r="BK586" s="289"/>
      <c r="BL586" s="289"/>
      <c r="BM586" s="289"/>
      <c r="BN586" s="289"/>
      <c r="BO586" s="290"/>
      <c r="BP586" s="289"/>
      <c r="BQ586" s="289"/>
      <c r="BR586" s="289"/>
      <c r="BS586" s="289"/>
      <c r="BT586" s="289"/>
      <c r="BU586" s="289"/>
      <c r="BV586" s="289"/>
      <c r="BW586" s="289"/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>
      <c r="A587" s="358"/>
      <c r="B587" s="359"/>
      <c r="C587" s="359"/>
      <c r="D587" s="359"/>
      <c r="E587" s="384"/>
      <c r="F587" s="289"/>
      <c r="G587" s="289"/>
      <c r="H587" s="289"/>
      <c r="I587" s="380"/>
      <c r="J587" s="380"/>
      <c r="K587" s="289"/>
      <c r="L587" s="381"/>
      <c r="M587" s="289"/>
      <c r="N587" s="289"/>
      <c r="O587" s="289"/>
      <c r="P587" s="289"/>
      <c r="Q587" s="289"/>
      <c r="R587" s="289"/>
      <c r="S587" s="289"/>
      <c r="T587" s="289"/>
      <c r="U587" s="289"/>
      <c r="V587" s="289"/>
      <c r="W587" s="289"/>
      <c r="X587" s="380"/>
      <c r="Y587" s="382"/>
      <c r="Z587" s="380"/>
      <c r="AA587" s="289"/>
      <c r="AB587" s="289"/>
      <c r="AC587" s="289"/>
      <c r="AD587" s="289"/>
      <c r="AE587" s="383"/>
      <c r="AF587" s="383"/>
      <c r="AG587" s="383"/>
      <c r="AH587" s="383"/>
      <c r="AI587" s="289"/>
      <c r="AJ587" s="289"/>
      <c r="AK587" s="289"/>
      <c r="AL587" s="289"/>
      <c r="AM587" s="289"/>
      <c r="AN587" s="289"/>
      <c r="AO587" s="289"/>
      <c r="AP587" s="289"/>
      <c r="AQ587" s="289"/>
      <c r="AR587" s="289"/>
      <c r="AS587" s="289"/>
      <c r="AT587" s="289"/>
      <c r="AU587" s="289"/>
      <c r="AV587" s="289"/>
      <c r="AW587" s="289"/>
      <c r="AX587" s="289"/>
      <c r="AY587" s="289"/>
      <c r="AZ587" s="289"/>
      <c r="BA587" s="289"/>
      <c r="BB587" s="289"/>
      <c r="BC587" s="289"/>
      <c r="BD587" s="289"/>
      <c r="BE587" s="289"/>
      <c r="BF587" s="289"/>
      <c r="BG587" s="289"/>
      <c r="BH587" s="289"/>
      <c r="BI587" s="289"/>
      <c r="BJ587" s="289"/>
      <c r="BK587" s="289"/>
      <c r="BL587" s="289"/>
      <c r="BM587" s="289"/>
      <c r="BN587" s="289"/>
      <c r="BO587" s="290"/>
      <c r="BP587" s="289"/>
      <c r="BQ587" s="289"/>
      <c r="BR587" s="289"/>
      <c r="BS587" s="289"/>
      <c r="BT587" s="289"/>
      <c r="BU587" s="289"/>
      <c r="BV587" s="289"/>
      <c r="BW587" s="289"/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>
      <c r="A588" s="358"/>
      <c r="B588" s="359"/>
      <c r="C588" s="359"/>
      <c r="D588" s="359"/>
      <c r="E588" s="384"/>
      <c r="F588" s="289"/>
      <c r="G588" s="289"/>
      <c r="H588" s="289"/>
      <c r="I588" s="380"/>
      <c r="J588" s="380"/>
      <c r="K588" s="289"/>
      <c r="L588" s="381"/>
      <c r="M588" s="289"/>
      <c r="N588" s="289"/>
      <c r="O588" s="289"/>
      <c r="P588" s="289"/>
      <c r="Q588" s="289"/>
      <c r="R588" s="289"/>
      <c r="S588" s="289"/>
      <c r="T588" s="289"/>
      <c r="U588" s="289"/>
      <c r="V588" s="289"/>
      <c r="W588" s="289"/>
      <c r="X588" s="380"/>
      <c r="Y588" s="382"/>
      <c r="Z588" s="380"/>
      <c r="AA588" s="289"/>
      <c r="AB588" s="289"/>
      <c r="AC588" s="289"/>
      <c r="AD588" s="289"/>
      <c r="AE588" s="383"/>
      <c r="AF588" s="383"/>
      <c r="AG588" s="383"/>
      <c r="AH588" s="383"/>
      <c r="AI588" s="289"/>
      <c r="AJ588" s="289"/>
      <c r="AK588" s="289"/>
      <c r="AL588" s="289"/>
      <c r="AM588" s="289"/>
      <c r="AN588" s="289"/>
      <c r="AO588" s="289"/>
      <c r="AP588" s="289"/>
      <c r="AQ588" s="289"/>
      <c r="AR588" s="289"/>
      <c r="AS588" s="289"/>
      <c r="AT588" s="289"/>
      <c r="AU588" s="289"/>
      <c r="AV588" s="289"/>
      <c r="AW588" s="289"/>
      <c r="AX588" s="289"/>
      <c r="AY588" s="289"/>
      <c r="AZ588" s="289"/>
      <c r="BA588" s="289"/>
      <c r="BB588" s="289"/>
      <c r="BC588" s="289"/>
      <c r="BD588" s="289"/>
      <c r="BE588" s="289"/>
      <c r="BF588" s="289"/>
      <c r="BG588" s="289"/>
      <c r="BH588" s="289"/>
      <c r="BI588" s="289"/>
      <c r="BJ588" s="289"/>
      <c r="BK588" s="289"/>
      <c r="BL588" s="289"/>
      <c r="BM588" s="289"/>
      <c r="BN588" s="289"/>
      <c r="BO588" s="290"/>
      <c r="BP588" s="289"/>
      <c r="BQ588" s="289"/>
      <c r="BR588" s="289"/>
      <c r="BS588" s="289"/>
      <c r="BT588" s="289"/>
      <c r="BU588" s="289"/>
      <c r="BV588" s="289"/>
      <c r="BW588" s="289"/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>
      <c r="A589" s="358"/>
      <c r="B589" s="359"/>
      <c r="C589" s="359"/>
      <c r="D589" s="359"/>
      <c r="E589" s="384"/>
      <c r="F589" s="289"/>
      <c r="G589" s="289"/>
      <c r="H589" s="289"/>
      <c r="I589" s="380"/>
      <c r="J589" s="380"/>
      <c r="K589" s="289"/>
      <c r="L589" s="381"/>
      <c r="M589" s="289"/>
      <c r="N589" s="289"/>
      <c r="O589" s="289"/>
      <c r="P589" s="289"/>
      <c r="Q589" s="289"/>
      <c r="R589" s="289"/>
      <c r="S589" s="289"/>
      <c r="T589" s="289"/>
      <c r="U589" s="289"/>
      <c r="V589" s="289"/>
      <c r="W589" s="289"/>
      <c r="X589" s="380"/>
      <c r="Y589" s="382"/>
      <c r="Z589" s="380"/>
      <c r="AA589" s="289"/>
      <c r="AB589" s="289"/>
      <c r="AC589" s="289"/>
      <c r="AD589" s="289"/>
      <c r="AE589" s="383"/>
      <c r="AF589" s="383"/>
      <c r="AG589" s="383"/>
      <c r="AH589" s="383"/>
      <c r="AI589" s="289"/>
      <c r="AJ589" s="289"/>
      <c r="AK589" s="289"/>
      <c r="AL589" s="289"/>
      <c r="AM589" s="289"/>
      <c r="AN589" s="289"/>
      <c r="AO589" s="289"/>
      <c r="AP589" s="289"/>
      <c r="AQ589" s="289"/>
      <c r="AR589" s="289"/>
      <c r="AS589" s="289"/>
      <c r="AT589" s="289"/>
      <c r="AU589" s="289"/>
      <c r="AV589" s="289"/>
      <c r="AW589" s="289"/>
      <c r="AX589" s="289"/>
      <c r="AY589" s="289"/>
      <c r="AZ589" s="289"/>
      <c r="BA589" s="289"/>
      <c r="BB589" s="289"/>
      <c r="BC589" s="289"/>
      <c r="BD589" s="289"/>
      <c r="BE589" s="289"/>
      <c r="BF589" s="289"/>
      <c r="BG589" s="289"/>
      <c r="BH589" s="289"/>
      <c r="BI589" s="289"/>
      <c r="BJ589" s="289"/>
      <c r="BK589" s="289"/>
      <c r="BL589" s="289"/>
      <c r="BM589" s="289"/>
      <c r="BN589" s="289"/>
      <c r="BO589" s="290"/>
      <c r="BP589" s="289"/>
      <c r="BQ589" s="289"/>
      <c r="BR589" s="289"/>
      <c r="BS589" s="289"/>
      <c r="BT589" s="289"/>
      <c r="BU589" s="289"/>
      <c r="BV589" s="289"/>
      <c r="BW589" s="289"/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>
      <c r="A590" s="358"/>
      <c r="B590" s="359"/>
      <c r="C590" s="359"/>
      <c r="D590" s="359"/>
      <c r="E590" s="384"/>
      <c r="F590" s="289"/>
      <c r="G590" s="289"/>
      <c r="H590" s="289"/>
      <c r="I590" s="380"/>
      <c r="J590" s="380"/>
      <c r="K590" s="289"/>
      <c r="L590" s="381"/>
      <c r="M590" s="289"/>
      <c r="N590" s="289"/>
      <c r="O590" s="289"/>
      <c r="P590" s="289"/>
      <c r="Q590" s="289"/>
      <c r="R590" s="289"/>
      <c r="S590" s="289"/>
      <c r="T590" s="289"/>
      <c r="U590" s="289"/>
      <c r="V590" s="289"/>
      <c r="W590" s="289"/>
      <c r="X590" s="380"/>
      <c r="Y590" s="382"/>
      <c r="Z590" s="380"/>
      <c r="AA590" s="289"/>
      <c r="AB590" s="289"/>
      <c r="AC590" s="289"/>
      <c r="AD590" s="289"/>
      <c r="AE590" s="383"/>
      <c r="AF590" s="383"/>
      <c r="AG590" s="383"/>
      <c r="AH590" s="383"/>
      <c r="AI590" s="289"/>
      <c r="AJ590" s="289"/>
      <c r="AK590" s="289"/>
      <c r="AL590" s="289"/>
      <c r="AM590" s="289"/>
      <c r="AN590" s="289"/>
      <c r="AO590" s="289"/>
      <c r="AP590" s="289"/>
      <c r="AQ590" s="289"/>
      <c r="AR590" s="289"/>
      <c r="AS590" s="289"/>
      <c r="AT590" s="289"/>
      <c r="AU590" s="289"/>
      <c r="AV590" s="289"/>
      <c r="AW590" s="289"/>
      <c r="AX590" s="289"/>
      <c r="AY590" s="289"/>
      <c r="AZ590" s="289"/>
      <c r="BA590" s="289"/>
      <c r="BB590" s="289"/>
      <c r="BC590" s="289"/>
      <c r="BD590" s="289"/>
      <c r="BE590" s="289"/>
      <c r="BF590" s="289"/>
      <c r="BG590" s="289"/>
      <c r="BH590" s="289"/>
      <c r="BI590" s="289"/>
      <c r="BJ590" s="289"/>
      <c r="BK590" s="289"/>
      <c r="BL590" s="289"/>
      <c r="BM590" s="289"/>
      <c r="BN590" s="289"/>
      <c r="BO590" s="290"/>
      <c r="BP590" s="289"/>
      <c r="BQ590" s="289"/>
      <c r="BR590" s="289"/>
      <c r="BS590" s="289"/>
      <c r="BT590" s="289"/>
      <c r="BU590" s="289"/>
      <c r="BV590" s="289"/>
      <c r="BW590" s="289"/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>
      <c r="A591" s="358"/>
      <c r="B591" s="359"/>
      <c r="C591" s="359"/>
      <c r="D591" s="359"/>
      <c r="E591" s="384"/>
      <c r="F591" s="289"/>
      <c r="G591" s="289"/>
      <c r="H591" s="289"/>
      <c r="I591" s="380"/>
      <c r="J591" s="380"/>
      <c r="K591" s="289"/>
      <c r="L591" s="381"/>
      <c r="M591" s="289"/>
      <c r="N591" s="289"/>
      <c r="O591" s="289"/>
      <c r="P591" s="289"/>
      <c r="Q591" s="289"/>
      <c r="R591" s="289"/>
      <c r="S591" s="289"/>
      <c r="T591" s="289"/>
      <c r="U591" s="289"/>
      <c r="V591" s="289"/>
      <c r="W591" s="289"/>
      <c r="X591" s="380"/>
      <c r="Y591" s="382"/>
      <c r="Z591" s="380"/>
      <c r="AA591" s="289"/>
      <c r="AB591" s="289"/>
      <c r="AC591" s="289"/>
      <c r="AD591" s="289"/>
      <c r="AE591" s="383"/>
      <c r="AF591" s="383"/>
      <c r="AG591" s="383"/>
      <c r="AH591" s="383"/>
      <c r="AI591" s="289"/>
      <c r="AJ591" s="289"/>
      <c r="AK591" s="289"/>
      <c r="AL591" s="289"/>
      <c r="AM591" s="289"/>
      <c r="AN591" s="289"/>
      <c r="AO591" s="289"/>
      <c r="AP591" s="289"/>
      <c r="AQ591" s="289"/>
      <c r="AR591" s="289"/>
      <c r="AS591" s="289"/>
      <c r="AT591" s="289"/>
      <c r="AU591" s="289"/>
      <c r="AV591" s="289"/>
      <c r="AW591" s="289"/>
      <c r="AX591" s="289"/>
      <c r="AY591" s="289"/>
      <c r="AZ591" s="289"/>
      <c r="BA591" s="289"/>
      <c r="BB591" s="289"/>
      <c r="BC591" s="289"/>
      <c r="BD591" s="289"/>
      <c r="BE591" s="289"/>
      <c r="BF591" s="289"/>
      <c r="BG591" s="289"/>
      <c r="BH591" s="289"/>
      <c r="BI591" s="289"/>
      <c r="BJ591" s="289"/>
      <c r="BK591" s="289"/>
      <c r="BL591" s="289"/>
      <c r="BM591" s="289"/>
      <c r="BN591" s="289"/>
      <c r="BO591" s="290"/>
      <c r="BP591" s="289"/>
      <c r="BQ591" s="289"/>
      <c r="BR591" s="289"/>
      <c r="BS591" s="289"/>
      <c r="BT591" s="289"/>
      <c r="BU591" s="289"/>
      <c r="BV591" s="289"/>
      <c r="BW591" s="289"/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>
      <c r="A592" s="358"/>
      <c r="B592" s="359"/>
      <c r="C592" s="359"/>
      <c r="D592" s="359"/>
      <c r="E592" s="384"/>
      <c r="F592" s="289"/>
      <c r="G592" s="289"/>
      <c r="H592" s="289"/>
      <c r="I592" s="380"/>
      <c r="J592" s="380"/>
      <c r="K592" s="289"/>
      <c r="L592" s="381"/>
      <c r="M592" s="289"/>
      <c r="N592" s="289"/>
      <c r="O592" s="289"/>
      <c r="P592" s="289"/>
      <c r="Q592" s="289"/>
      <c r="R592" s="289"/>
      <c r="S592" s="289"/>
      <c r="T592" s="289"/>
      <c r="U592" s="289"/>
      <c r="V592" s="289"/>
      <c r="W592" s="289"/>
      <c r="X592" s="380"/>
      <c r="Y592" s="382"/>
      <c r="Z592" s="380"/>
      <c r="AA592" s="289"/>
      <c r="AB592" s="289"/>
      <c r="AC592" s="289"/>
      <c r="AD592" s="289"/>
      <c r="AE592" s="383"/>
      <c r="AF592" s="383"/>
      <c r="AG592" s="383"/>
      <c r="AH592" s="383"/>
      <c r="AI592" s="289"/>
      <c r="AJ592" s="289"/>
      <c r="AK592" s="289"/>
      <c r="AL592" s="289"/>
      <c r="AM592" s="289"/>
      <c r="AN592" s="289"/>
      <c r="AO592" s="289"/>
      <c r="AP592" s="289"/>
      <c r="AQ592" s="289"/>
      <c r="AR592" s="289"/>
      <c r="AS592" s="289"/>
      <c r="AT592" s="289"/>
      <c r="AU592" s="289"/>
      <c r="AV592" s="289"/>
      <c r="AW592" s="289"/>
      <c r="AX592" s="289"/>
      <c r="AY592" s="289"/>
      <c r="AZ592" s="289"/>
      <c r="BA592" s="289"/>
      <c r="BB592" s="289"/>
      <c r="BC592" s="289"/>
      <c r="BD592" s="289"/>
      <c r="BE592" s="289"/>
      <c r="BF592" s="289"/>
      <c r="BG592" s="289"/>
      <c r="BH592" s="289"/>
      <c r="BI592" s="289"/>
      <c r="BJ592" s="289"/>
      <c r="BK592" s="289"/>
      <c r="BL592" s="289"/>
      <c r="BM592" s="289"/>
      <c r="BN592" s="289"/>
      <c r="BO592" s="290"/>
      <c r="BP592" s="289"/>
      <c r="BQ592" s="289"/>
      <c r="BR592" s="289"/>
      <c r="BS592" s="289"/>
      <c r="BT592" s="289"/>
      <c r="BU592" s="289"/>
      <c r="BV592" s="289"/>
      <c r="BW592" s="289"/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>
      <c r="A593" s="358"/>
      <c r="B593" s="359"/>
      <c r="C593" s="359"/>
      <c r="D593" s="359"/>
      <c r="E593" s="384"/>
      <c r="F593" s="289"/>
      <c r="G593" s="289"/>
      <c r="H593" s="289"/>
      <c r="I593" s="380"/>
      <c r="J593" s="380"/>
      <c r="K593" s="289"/>
      <c r="L593" s="381"/>
      <c r="M593" s="289"/>
      <c r="N593" s="289"/>
      <c r="O593" s="289"/>
      <c r="P593" s="289"/>
      <c r="Q593" s="289"/>
      <c r="R593" s="289"/>
      <c r="S593" s="289"/>
      <c r="T593" s="289"/>
      <c r="U593" s="289"/>
      <c r="V593" s="289"/>
      <c r="W593" s="289"/>
      <c r="X593" s="380"/>
      <c r="Y593" s="382"/>
      <c r="Z593" s="380"/>
      <c r="AA593" s="289"/>
      <c r="AB593" s="289"/>
      <c r="AC593" s="289"/>
      <c r="AD593" s="289"/>
      <c r="AE593" s="383"/>
      <c r="AF593" s="383"/>
      <c r="AG593" s="383"/>
      <c r="AH593" s="383"/>
      <c r="AI593" s="289"/>
      <c r="AJ593" s="289"/>
      <c r="AK593" s="289"/>
      <c r="AL593" s="289"/>
      <c r="AM593" s="289"/>
      <c r="AN593" s="289"/>
      <c r="AO593" s="289"/>
      <c r="AP593" s="289"/>
      <c r="AQ593" s="289"/>
      <c r="AR593" s="289"/>
      <c r="AS593" s="289"/>
      <c r="AT593" s="289"/>
      <c r="AU593" s="289"/>
      <c r="AV593" s="289"/>
      <c r="AW593" s="289"/>
      <c r="AX593" s="289"/>
      <c r="AY593" s="289"/>
      <c r="AZ593" s="289"/>
      <c r="BA593" s="289"/>
      <c r="BB593" s="289"/>
      <c r="BC593" s="289"/>
      <c r="BD593" s="289"/>
      <c r="BE593" s="289"/>
      <c r="BF593" s="289"/>
      <c r="BG593" s="289"/>
      <c r="BH593" s="289"/>
      <c r="BI593" s="289"/>
      <c r="BJ593" s="289"/>
      <c r="BK593" s="289"/>
      <c r="BL593" s="289"/>
      <c r="BM593" s="289"/>
      <c r="BN593" s="289"/>
      <c r="BO593" s="290"/>
      <c r="BP593" s="289"/>
      <c r="BQ593" s="289"/>
      <c r="BR593" s="289"/>
      <c r="BS593" s="289"/>
      <c r="BT593" s="289"/>
      <c r="BU593" s="289"/>
      <c r="BV593" s="289"/>
      <c r="BW593" s="289"/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>
      <c r="A594" s="358"/>
      <c r="B594" s="359"/>
      <c r="C594" s="359"/>
      <c r="D594" s="359"/>
      <c r="E594" s="384"/>
      <c r="F594" s="289"/>
      <c r="G594" s="289"/>
      <c r="H594" s="289"/>
      <c r="I594" s="380"/>
      <c r="J594" s="380"/>
      <c r="K594" s="289"/>
      <c r="L594" s="381"/>
      <c r="M594" s="289"/>
      <c r="N594" s="289"/>
      <c r="O594" s="289"/>
      <c r="P594" s="289"/>
      <c r="Q594" s="289"/>
      <c r="R594" s="289"/>
      <c r="S594" s="289"/>
      <c r="T594" s="289"/>
      <c r="U594" s="289"/>
      <c r="V594" s="289"/>
      <c r="W594" s="289"/>
      <c r="X594" s="380"/>
      <c r="Y594" s="382"/>
      <c r="Z594" s="380"/>
      <c r="AA594" s="289"/>
      <c r="AB594" s="289"/>
      <c r="AC594" s="289"/>
      <c r="AD594" s="289"/>
      <c r="AE594" s="383"/>
      <c r="AF594" s="383"/>
      <c r="AG594" s="383"/>
      <c r="AH594" s="383"/>
      <c r="AI594" s="289"/>
      <c r="AJ594" s="289"/>
      <c r="AK594" s="289"/>
      <c r="AL594" s="289"/>
      <c r="AM594" s="289"/>
      <c r="AN594" s="289"/>
      <c r="AO594" s="289"/>
      <c r="AP594" s="289"/>
      <c r="AQ594" s="289"/>
      <c r="AR594" s="289"/>
      <c r="AS594" s="289"/>
      <c r="AT594" s="289"/>
      <c r="AU594" s="289"/>
      <c r="AV594" s="289"/>
      <c r="AW594" s="289"/>
      <c r="AX594" s="289"/>
      <c r="AY594" s="289"/>
      <c r="AZ594" s="289"/>
      <c r="BA594" s="289"/>
      <c r="BB594" s="289"/>
      <c r="BC594" s="289"/>
      <c r="BD594" s="289"/>
      <c r="BE594" s="289"/>
      <c r="BF594" s="289"/>
      <c r="BG594" s="289"/>
      <c r="BH594" s="289"/>
      <c r="BI594" s="289"/>
      <c r="BJ594" s="289"/>
      <c r="BK594" s="289"/>
      <c r="BL594" s="289"/>
      <c r="BM594" s="289"/>
      <c r="BN594" s="289"/>
      <c r="BO594" s="290"/>
      <c r="BP594" s="289"/>
      <c r="BQ594" s="289"/>
      <c r="BR594" s="289"/>
      <c r="BS594" s="289"/>
      <c r="BT594" s="289"/>
      <c r="BU594" s="289"/>
      <c r="BV594" s="289"/>
      <c r="BW594" s="289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>
      <c r="A595" s="358"/>
      <c r="B595" s="359"/>
      <c r="C595" s="359"/>
      <c r="D595" s="359"/>
      <c r="E595" s="384"/>
      <c r="F595" s="289"/>
      <c r="G595" s="289"/>
      <c r="H595" s="289"/>
      <c r="I595" s="380"/>
      <c r="J595" s="380"/>
      <c r="K595" s="289"/>
      <c r="L595" s="381"/>
      <c r="M595" s="289"/>
      <c r="N595" s="289"/>
      <c r="O595" s="289"/>
      <c r="P595" s="289"/>
      <c r="Q595" s="289"/>
      <c r="R595" s="289"/>
      <c r="S595" s="289"/>
      <c r="T595" s="289"/>
      <c r="U595" s="289"/>
      <c r="V595" s="289"/>
      <c r="W595" s="289"/>
      <c r="X595" s="380"/>
      <c r="Y595" s="380"/>
      <c r="Z595" s="380"/>
      <c r="AA595" s="289"/>
      <c r="AB595" s="289"/>
      <c r="AC595" s="289"/>
      <c r="AD595" s="289"/>
      <c r="AE595" s="383"/>
      <c r="AF595" s="383"/>
      <c r="AG595" s="383"/>
      <c r="AH595" s="383"/>
      <c r="AI595" s="289"/>
      <c r="AJ595" s="289"/>
      <c r="AK595" s="289"/>
      <c r="AL595" s="289"/>
      <c r="AM595" s="289"/>
      <c r="AN595" s="289"/>
      <c r="AO595" s="289"/>
      <c r="AP595" s="289"/>
      <c r="AQ595" s="289"/>
      <c r="AR595" s="289"/>
      <c r="AS595" s="289"/>
      <c r="AT595" s="289"/>
      <c r="AU595" s="289"/>
      <c r="AV595" s="289"/>
      <c r="AW595" s="289"/>
      <c r="AX595" s="289"/>
      <c r="AY595" s="289"/>
      <c r="AZ595" s="289"/>
      <c r="BA595" s="289"/>
      <c r="BB595" s="289"/>
      <c r="BC595" s="289"/>
      <c r="BD595" s="289"/>
      <c r="BE595" s="289"/>
      <c r="BF595" s="289"/>
      <c r="BG595" s="289"/>
      <c r="BH595" s="289"/>
      <c r="BI595" s="289"/>
      <c r="BJ595" s="289"/>
      <c r="BK595" s="289"/>
      <c r="BL595" s="289"/>
      <c r="BM595" s="289"/>
      <c r="BN595" s="289"/>
      <c r="BO595" s="290"/>
      <c r="BP595" s="289"/>
      <c r="BQ595" s="289"/>
      <c r="BR595" s="289"/>
      <c r="BS595" s="289"/>
      <c r="BT595" s="289"/>
      <c r="BU595" s="289"/>
      <c r="BV595" s="289"/>
      <c r="BW595" s="289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>
      <c r="A596" s="358"/>
      <c r="B596" s="359"/>
      <c r="C596" s="359"/>
      <c r="D596" s="359"/>
      <c r="E596" s="384"/>
      <c r="F596" s="289"/>
      <c r="G596" s="289"/>
      <c r="H596" s="289"/>
      <c r="I596" s="380"/>
      <c r="J596" s="380"/>
      <c r="K596" s="289"/>
      <c r="L596" s="381"/>
      <c r="M596" s="289"/>
      <c r="N596" s="289"/>
      <c r="O596" s="289"/>
      <c r="P596" s="289"/>
      <c r="Q596" s="289"/>
      <c r="R596" s="289"/>
      <c r="S596" s="289"/>
      <c r="T596" s="289"/>
      <c r="U596" s="289"/>
      <c r="V596" s="289"/>
      <c r="W596" s="289"/>
      <c r="X596" s="380"/>
      <c r="Y596" s="380"/>
      <c r="Z596" s="380"/>
      <c r="AA596" s="289"/>
      <c r="AB596" s="289"/>
      <c r="AC596" s="289"/>
      <c r="AD596" s="289"/>
      <c r="AE596" s="383"/>
      <c r="AF596" s="383"/>
      <c r="AG596" s="383"/>
      <c r="AH596" s="383"/>
      <c r="AI596" s="289"/>
      <c r="AJ596" s="289"/>
      <c r="AK596" s="289"/>
      <c r="AL596" s="289"/>
      <c r="AM596" s="289"/>
      <c r="AN596" s="289"/>
      <c r="AO596" s="289"/>
      <c r="AP596" s="289"/>
      <c r="AQ596" s="289"/>
      <c r="AR596" s="289"/>
      <c r="AS596" s="289"/>
      <c r="AT596" s="289"/>
      <c r="AU596" s="289"/>
      <c r="AV596" s="289"/>
      <c r="AW596" s="289"/>
      <c r="AX596" s="289"/>
      <c r="AY596" s="289"/>
      <c r="AZ596" s="289"/>
      <c r="BA596" s="289"/>
      <c r="BB596" s="289"/>
      <c r="BC596" s="289"/>
      <c r="BD596" s="289"/>
      <c r="BE596" s="289"/>
      <c r="BF596" s="289"/>
      <c r="BG596" s="289"/>
      <c r="BH596" s="289"/>
      <c r="BI596" s="289"/>
      <c r="BJ596" s="289"/>
      <c r="BK596" s="289"/>
      <c r="BL596" s="289"/>
      <c r="BM596" s="289"/>
      <c r="BN596" s="289"/>
      <c r="BO596" s="290"/>
      <c r="BP596" s="289"/>
      <c r="BQ596" s="289"/>
      <c r="BR596" s="289"/>
      <c r="BS596" s="289"/>
      <c r="BT596" s="289"/>
      <c r="BU596" s="289"/>
      <c r="BV596" s="289"/>
      <c r="BW596" s="289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>
      <c r="A597" s="358"/>
      <c r="B597" s="359"/>
      <c r="C597" s="359"/>
      <c r="D597" s="359"/>
      <c r="E597" s="384"/>
      <c r="F597" s="289"/>
      <c r="G597" s="289"/>
      <c r="H597" s="289"/>
      <c r="I597" s="380"/>
      <c r="J597" s="380"/>
      <c r="K597" s="289"/>
      <c r="L597" s="381"/>
      <c r="M597" s="289"/>
      <c r="N597" s="289"/>
      <c r="O597" s="289"/>
      <c r="P597" s="289"/>
      <c r="Q597" s="289"/>
      <c r="R597" s="289"/>
      <c r="S597" s="289"/>
      <c r="T597" s="289"/>
      <c r="U597" s="289"/>
      <c r="V597" s="289"/>
      <c r="W597" s="289"/>
      <c r="X597" s="380"/>
      <c r="Y597" s="380"/>
      <c r="Z597" s="380"/>
      <c r="AA597" s="289"/>
      <c r="AB597" s="289"/>
      <c r="AC597" s="289"/>
      <c r="AD597" s="289"/>
      <c r="AE597" s="383"/>
      <c r="AF597" s="383"/>
      <c r="AG597" s="383"/>
      <c r="AH597" s="383"/>
      <c r="AI597" s="289"/>
      <c r="AJ597" s="289"/>
      <c r="AK597" s="289"/>
      <c r="AL597" s="289"/>
      <c r="AM597" s="289"/>
      <c r="AN597" s="289"/>
      <c r="AO597" s="289"/>
      <c r="AP597" s="289"/>
      <c r="AQ597" s="289"/>
      <c r="AR597" s="289"/>
      <c r="AS597" s="289"/>
      <c r="AT597" s="289"/>
      <c r="AU597" s="289"/>
      <c r="AV597" s="289"/>
      <c r="AW597" s="289"/>
      <c r="AX597" s="289"/>
      <c r="AY597" s="289"/>
      <c r="AZ597" s="289"/>
      <c r="BA597" s="289"/>
      <c r="BB597" s="289"/>
      <c r="BC597" s="289"/>
      <c r="BD597" s="289"/>
      <c r="BE597" s="289"/>
      <c r="BF597" s="289"/>
      <c r="BG597" s="289"/>
      <c r="BH597" s="289"/>
      <c r="BI597" s="289"/>
      <c r="BJ597" s="289"/>
      <c r="BK597" s="289"/>
      <c r="BL597" s="289"/>
      <c r="BM597" s="289"/>
      <c r="BN597" s="289"/>
      <c r="BO597" s="290"/>
      <c r="BP597" s="289"/>
      <c r="BQ597" s="289"/>
      <c r="BR597" s="289"/>
      <c r="BS597" s="289"/>
      <c r="BT597" s="289"/>
      <c r="BU597" s="289"/>
      <c r="BV597" s="289"/>
      <c r="BW597" s="289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>
      <c r="A598" s="358"/>
      <c r="B598" s="359"/>
      <c r="C598" s="359"/>
      <c r="D598" s="359"/>
      <c r="E598" s="384"/>
      <c r="F598" s="289"/>
      <c r="G598" s="289"/>
      <c r="H598" s="289"/>
      <c r="I598" s="380"/>
      <c r="J598" s="380"/>
      <c r="K598" s="289"/>
      <c r="L598" s="381"/>
      <c r="M598" s="289"/>
      <c r="N598" s="289"/>
      <c r="O598" s="289"/>
      <c r="P598" s="289"/>
      <c r="Q598" s="289"/>
      <c r="R598" s="289"/>
      <c r="S598" s="289"/>
      <c r="T598" s="289"/>
      <c r="U598" s="289"/>
      <c r="V598" s="289"/>
      <c r="W598" s="289"/>
      <c r="X598" s="380"/>
      <c r="Y598" s="380"/>
      <c r="Z598" s="380"/>
      <c r="AA598" s="289"/>
      <c r="AB598" s="289"/>
      <c r="AC598" s="289"/>
      <c r="AD598" s="289"/>
      <c r="AE598" s="383"/>
      <c r="AF598" s="383"/>
      <c r="AG598" s="383"/>
      <c r="AH598" s="383"/>
      <c r="AI598" s="289"/>
      <c r="AJ598" s="289"/>
      <c r="AK598" s="289"/>
      <c r="AL598" s="289"/>
      <c r="AM598" s="289"/>
      <c r="AN598" s="289"/>
      <c r="AO598" s="289"/>
      <c r="AP598" s="289"/>
      <c r="AQ598" s="289"/>
      <c r="AR598" s="289"/>
      <c r="AS598" s="289"/>
      <c r="AT598" s="289"/>
      <c r="AU598" s="289"/>
      <c r="AV598" s="289"/>
      <c r="AW598" s="289"/>
      <c r="AX598" s="289"/>
      <c r="AY598" s="289"/>
      <c r="AZ598" s="289"/>
      <c r="BA598" s="289"/>
      <c r="BB598" s="289"/>
      <c r="BC598" s="289"/>
      <c r="BD598" s="289"/>
      <c r="BE598" s="289"/>
      <c r="BF598" s="289"/>
      <c r="BG598" s="289"/>
      <c r="BH598" s="289"/>
      <c r="BI598" s="289"/>
      <c r="BJ598" s="289"/>
      <c r="BK598" s="289"/>
      <c r="BL598" s="289"/>
      <c r="BM598" s="289"/>
      <c r="BN598" s="289"/>
      <c r="BO598" s="290"/>
      <c r="BP598" s="289"/>
      <c r="BQ598" s="289"/>
      <c r="BR598" s="289"/>
      <c r="BS598" s="289"/>
      <c r="BT598" s="289"/>
      <c r="BU598" s="289"/>
      <c r="BV598" s="289"/>
      <c r="BW598" s="289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>
      <c r="A599" s="358"/>
      <c r="B599" s="359"/>
      <c r="C599" s="359"/>
      <c r="D599" s="359"/>
      <c r="E599" s="384"/>
      <c r="F599" s="289"/>
      <c r="G599" s="289"/>
      <c r="H599" s="289"/>
      <c r="I599" s="380"/>
      <c r="J599" s="380"/>
      <c r="K599" s="289"/>
      <c r="L599" s="381"/>
      <c r="M599" s="289"/>
      <c r="N599" s="289"/>
      <c r="O599" s="289"/>
      <c r="P599" s="289"/>
      <c r="Q599" s="289"/>
      <c r="R599" s="289"/>
      <c r="S599" s="289"/>
      <c r="T599" s="289"/>
      <c r="U599" s="289"/>
      <c r="V599" s="289"/>
      <c r="W599" s="289"/>
      <c r="X599" s="380"/>
      <c r="Y599" s="380"/>
      <c r="Z599" s="380"/>
      <c r="AA599" s="289"/>
      <c r="AB599" s="289"/>
      <c r="AC599" s="289"/>
      <c r="AD599" s="289"/>
      <c r="AE599" s="383"/>
      <c r="AF599" s="383"/>
      <c r="AG599" s="383"/>
      <c r="AH599" s="383"/>
      <c r="AI599" s="289"/>
      <c r="AJ599" s="289"/>
      <c r="AK599" s="289"/>
      <c r="AL599" s="289"/>
      <c r="AM599" s="289"/>
      <c r="AN599" s="289"/>
      <c r="AO599" s="289"/>
      <c r="AP599" s="289"/>
      <c r="AQ599" s="289"/>
      <c r="AR599" s="289"/>
      <c r="AS599" s="289"/>
      <c r="AT599" s="289"/>
      <c r="AU599" s="289"/>
      <c r="AV599" s="289"/>
      <c r="AW599" s="289"/>
      <c r="AX599" s="289"/>
      <c r="AY599" s="289"/>
      <c r="AZ599" s="289"/>
      <c r="BA599" s="289"/>
      <c r="BB599" s="289"/>
      <c r="BC599" s="289"/>
      <c r="BD599" s="289"/>
      <c r="BE599" s="289"/>
      <c r="BF599" s="289"/>
      <c r="BG599" s="289"/>
      <c r="BH599" s="289"/>
      <c r="BI599" s="289"/>
      <c r="BJ599" s="289"/>
      <c r="BK599" s="289"/>
      <c r="BL599" s="289"/>
      <c r="BM599" s="289"/>
      <c r="BN599" s="289"/>
      <c r="BO599" s="290"/>
      <c r="BP599" s="289"/>
      <c r="BQ599" s="289"/>
      <c r="BR599" s="289"/>
      <c r="BS599" s="289"/>
      <c r="BT599" s="289"/>
      <c r="BU599" s="289"/>
      <c r="BV599" s="289"/>
      <c r="BW599" s="289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>
      <c r="A600" s="358"/>
      <c r="B600" s="359"/>
      <c r="C600" s="359"/>
      <c r="D600" s="359"/>
      <c r="E600" s="384"/>
      <c r="F600" s="289"/>
      <c r="G600" s="289"/>
      <c r="H600" s="289"/>
      <c r="I600" s="380"/>
      <c r="J600" s="380"/>
      <c r="K600" s="289"/>
      <c r="L600" s="381"/>
      <c r="M600" s="289"/>
      <c r="N600" s="289"/>
      <c r="O600" s="289"/>
      <c r="P600" s="289"/>
      <c r="Q600" s="289"/>
      <c r="R600" s="289"/>
      <c r="S600" s="289"/>
      <c r="T600" s="289"/>
      <c r="U600" s="289"/>
      <c r="V600" s="289"/>
      <c r="W600" s="289"/>
      <c r="X600" s="380"/>
      <c r="Y600" s="380"/>
      <c r="Z600" s="380"/>
      <c r="AA600" s="289"/>
      <c r="AB600" s="289"/>
      <c r="AC600" s="289"/>
      <c r="AD600" s="289"/>
      <c r="AE600" s="383"/>
      <c r="AF600" s="383"/>
      <c r="AG600" s="383"/>
      <c r="AH600" s="383"/>
      <c r="AI600" s="289"/>
      <c r="AJ600" s="289"/>
      <c r="AK600" s="289"/>
      <c r="AL600" s="289"/>
      <c r="AM600" s="289"/>
      <c r="AN600" s="289"/>
      <c r="AO600" s="289"/>
      <c r="AP600" s="289"/>
      <c r="AQ600" s="289"/>
      <c r="AR600" s="289"/>
      <c r="AS600" s="289"/>
      <c r="AT600" s="289"/>
      <c r="AU600" s="289"/>
      <c r="AV600" s="289"/>
      <c r="AW600" s="289"/>
      <c r="AX600" s="289"/>
      <c r="AY600" s="289"/>
      <c r="AZ600" s="289"/>
      <c r="BA600" s="289"/>
      <c r="BB600" s="289"/>
      <c r="BC600" s="289"/>
      <c r="BD600" s="289"/>
      <c r="BE600" s="289"/>
      <c r="BF600" s="289"/>
      <c r="BG600" s="289"/>
      <c r="BH600" s="289"/>
      <c r="BI600" s="289"/>
      <c r="BJ600" s="289"/>
      <c r="BK600" s="289"/>
      <c r="BL600" s="289"/>
      <c r="BM600" s="289"/>
      <c r="BN600" s="289"/>
      <c r="BO600" s="290"/>
      <c r="BP600" s="289"/>
      <c r="BQ600" s="289"/>
      <c r="BR600" s="289"/>
      <c r="BS600" s="289"/>
      <c r="BT600" s="289"/>
      <c r="BU600" s="289"/>
      <c r="BV600" s="289"/>
      <c r="BW600" s="289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>
      <c r="A601" s="358"/>
      <c r="B601" s="359"/>
      <c r="C601" s="359"/>
      <c r="D601" s="359"/>
      <c r="E601" s="384"/>
      <c r="F601" s="289"/>
      <c r="G601" s="289"/>
      <c r="H601" s="289"/>
      <c r="I601" s="380"/>
      <c r="J601" s="380"/>
      <c r="K601" s="289"/>
      <c r="L601" s="381"/>
      <c r="M601" s="289"/>
      <c r="N601" s="289"/>
      <c r="O601" s="289"/>
      <c r="P601" s="289"/>
      <c r="Q601" s="289"/>
      <c r="R601" s="289"/>
      <c r="S601" s="289"/>
      <c r="T601" s="289"/>
      <c r="U601" s="289"/>
      <c r="V601" s="289"/>
      <c r="W601" s="289"/>
      <c r="X601" s="380"/>
      <c r="Y601" s="380"/>
      <c r="Z601" s="380"/>
      <c r="AA601" s="289"/>
      <c r="AB601" s="289"/>
      <c r="AC601" s="289"/>
      <c r="AD601" s="289"/>
      <c r="AE601" s="383"/>
      <c r="AF601" s="383"/>
      <c r="AG601" s="383"/>
      <c r="AH601" s="383"/>
      <c r="AI601" s="289"/>
      <c r="AJ601" s="289"/>
      <c r="AK601" s="289"/>
      <c r="AL601" s="289"/>
      <c r="AM601" s="289"/>
      <c r="AN601" s="289"/>
      <c r="AO601" s="289"/>
      <c r="AP601" s="289"/>
      <c r="AQ601" s="289"/>
      <c r="AR601" s="289"/>
      <c r="AS601" s="289"/>
      <c r="AT601" s="289"/>
      <c r="AU601" s="289"/>
      <c r="AV601" s="289"/>
      <c r="AW601" s="289"/>
      <c r="AX601" s="289"/>
      <c r="AY601" s="289"/>
      <c r="AZ601" s="289"/>
      <c r="BA601" s="289"/>
      <c r="BB601" s="289"/>
      <c r="BC601" s="289"/>
      <c r="BD601" s="289"/>
      <c r="BE601" s="289"/>
      <c r="BF601" s="289"/>
      <c r="BG601" s="289"/>
      <c r="BH601" s="289"/>
      <c r="BI601" s="289"/>
      <c r="BJ601" s="289"/>
      <c r="BK601" s="289"/>
      <c r="BL601" s="289"/>
      <c r="BM601" s="289"/>
      <c r="BN601" s="289"/>
      <c r="BO601" s="290"/>
      <c r="BP601" s="289"/>
      <c r="BQ601" s="289"/>
      <c r="BR601" s="289"/>
      <c r="BS601" s="289"/>
      <c r="BT601" s="289"/>
      <c r="BU601" s="289"/>
      <c r="BV601" s="289"/>
      <c r="BW601" s="289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>
      <c r="A602" s="358"/>
      <c r="B602" s="359"/>
      <c r="C602" s="359"/>
      <c r="D602" s="359"/>
      <c r="E602" s="384"/>
      <c r="F602" s="289"/>
      <c r="G602" s="289"/>
      <c r="H602" s="289"/>
      <c r="I602" s="380"/>
      <c r="J602" s="380"/>
      <c r="K602" s="289"/>
      <c r="L602" s="381"/>
      <c r="M602" s="289"/>
      <c r="N602" s="289"/>
      <c r="O602" s="289"/>
      <c r="P602" s="289"/>
      <c r="Q602" s="289"/>
      <c r="R602" s="289"/>
      <c r="S602" s="289"/>
      <c r="T602" s="289"/>
      <c r="U602" s="289"/>
      <c r="V602" s="289"/>
      <c r="W602" s="289"/>
      <c r="X602" s="380"/>
      <c r="Y602" s="380"/>
      <c r="Z602" s="380"/>
      <c r="AA602" s="289"/>
      <c r="AB602" s="289"/>
      <c r="AC602" s="289"/>
      <c r="AD602" s="289"/>
      <c r="AE602" s="383"/>
      <c r="AF602" s="383"/>
      <c r="AG602" s="383"/>
      <c r="AH602" s="383"/>
      <c r="AI602" s="289"/>
      <c r="AJ602" s="289"/>
      <c r="AK602" s="289"/>
      <c r="AL602" s="289"/>
      <c r="AM602" s="289"/>
      <c r="AN602" s="289"/>
      <c r="AO602" s="289"/>
      <c r="AP602" s="289"/>
      <c r="AQ602" s="289"/>
      <c r="AR602" s="289"/>
      <c r="AS602" s="289"/>
      <c r="AT602" s="289"/>
      <c r="AU602" s="289"/>
      <c r="AV602" s="289"/>
      <c r="AW602" s="289"/>
      <c r="AX602" s="289"/>
      <c r="AY602" s="289"/>
      <c r="AZ602" s="289"/>
      <c r="BA602" s="289"/>
      <c r="BB602" s="289"/>
      <c r="BC602" s="289"/>
      <c r="BD602" s="289"/>
      <c r="BE602" s="289"/>
      <c r="BF602" s="289"/>
      <c r="BG602" s="289"/>
      <c r="BH602" s="289"/>
      <c r="BI602" s="289"/>
      <c r="BJ602" s="289"/>
      <c r="BK602" s="289"/>
      <c r="BL602" s="289"/>
      <c r="BM602" s="289"/>
      <c r="BN602" s="289"/>
      <c r="BO602" s="290"/>
      <c r="BP602" s="289"/>
      <c r="BQ602" s="289"/>
      <c r="BR602" s="289"/>
      <c r="BS602" s="289"/>
      <c r="BT602" s="289"/>
      <c r="BU602" s="289"/>
      <c r="BV602" s="289"/>
      <c r="BW602" s="289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>
      <c r="A603" s="358"/>
      <c r="B603" s="359"/>
      <c r="C603" s="359"/>
      <c r="D603" s="359"/>
      <c r="E603" s="384"/>
      <c r="F603" s="289"/>
      <c r="G603" s="289"/>
      <c r="H603" s="289"/>
      <c r="I603" s="380"/>
      <c r="J603" s="380"/>
      <c r="K603" s="289"/>
      <c r="L603" s="381"/>
      <c r="M603" s="289"/>
      <c r="N603" s="289"/>
      <c r="O603" s="289"/>
      <c r="P603" s="289"/>
      <c r="Q603" s="289"/>
      <c r="R603" s="289"/>
      <c r="S603" s="289"/>
      <c r="T603" s="289"/>
      <c r="U603" s="289"/>
      <c r="V603" s="289"/>
      <c r="W603" s="289"/>
      <c r="X603" s="380"/>
      <c r="Y603" s="380"/>
      <c r="Z603" s="380"/>
      <c r="AA603" s="289"/>
      <c r="AB603" s="289"/>
      <c r="AC603" s="289"/>
      <c r="AD603" s="289"/>
      <c r="AE603" s="383"/>
      <c r="AF603" s="383"/>
      <c r="AG603" s="383"/>
      <c r="AH603" s="383"/>
      <c r="AI603" s="289"/>
      <c r="AJ603" s="289"/>
      <c r="AK603" s="289"/>
      <c r="AL603" s="289"/>
      <c r="AM603" s="289"/>
      <c r="AN603" s="289"/>
      <c r="AO603" s="289"/>
      <c r="AP603" s="289"/>
      <c r="AQ603" s="289"/>
      <c r="AR603" s="289"/>
      <c r="AS603" s="289"/>
      <c r="AT603" s="289"/>
      <c r="AU603" s="289"/>
      <c r="AV603" s="289"/>
      <c r="AW603" s="289"/>
      <c r="AX603" s="289"/>
      <c r="AY603" s="289"/>
      <c r="AZ603" s="289"/>
      <c r="BA603" s="289"/>
      <c r="BB603" s="289"/>
      <c r="BC603" s="289"/>
      <c r="BD603" s="289"/>
      <c r="BE603" s="289"/>
      <c r="BF603" s="289"/>
      <c r="BG603" s="289"/>
      <c r="BH603" s="289"/>
      <c r="BI603" s="289"/>
      <c r="BJ603" s="289"/>
      <c r="BK603" s="289"/>
      <c r="BL603" s="289"/>
      <c r="BM603" s="289"/>
      <c r="BN603" s="289"/>
      <c r="BO603" s="290"/>
      <c r="BP603" s="289"/>
      <c r="BQ603" s="289"/>
      <c r="BR603" s="289"/>
      <c r="BS603" s="289"/>
      <c r="BT603" s="289"/>
      <c r="BU603" s="289"/>
      <c r="BV603" s="289"/>
      <c r="BW603" s="289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>
      <c r="A604" s="358"/>
      <c r="B604" s="359"/>
      <c r="C604" s="359"/>
      <c r="D604" s="359"/>
      <c r="E604" s="384"/>
      <c r="F604" s="289"/>
      <c r="G604" s="289"/>
      <c r="H604" s="289"/>
      <c r="I604" s="380"/>
      <c r="J604" s="380"/>
      <c r="K604" s="289"/>
      <c r="L604" s="381"/>
      <c r="M604" s="289"/>
      <c r="N604" s="289"/>
      <c r="O604" s="289"/>
      <c r="P604" s="289"/>
      <c r="Q604" s="289"/>
      <c r="R604" s="289"/>
      <c r="S604" s="289"/>
      <c r="T604" s="289"/>
      <c r="U604" s="289"/>
      <c r="V604" s="289"/>
      <c r="W604" s="289"/>
      <c r="X604" s="380"/>
      <c r="Y604" s="380"/>
      <c r="Z604" s="380"/>
      <c r="AA604" s="289"/>
      <c r="AB604" s="289"/>
      <c r="AC604" s="289"/>
      <c r="AD604" s="289"/>
      <c r="AE604" s="383"/>
      <c r="AF604" s="383"/>
      <c r="AG604" s="383"/>
      <c r="AH604" s="383"/>
      <c r="AI604" s="289"/>
      <c r="AJ604" s="289"/>
      <c r="AK604" s="289"/>
      <c r="AL604" s="289"/>
      <c r="AM604" s="289"/>
      <c r="AN604" s="289"/>
      <c r="AO604" s="289"/>
      <c r="AP604" s="289"/>
      <c r="AQ604" s="289"/>
      <c r="AR604" s="289"/>
      <c r="AS604" s="289"/>
      <c r="AT604" s="289"/>
      <c r="AU604" s="289"/>
      <c r="AV604" s="289"/>
      <c r="AW604" s="289"/>
      <c r="AX604" s="289"/>
      <c r="AY604" s="289"/>
      <c r="AZ604" s="289"/>
      <c r="BA604" s="289"/>
      <c r="BB604" s="289"/>
      <c r="BC604" s="289"/>
      <c r="BD604" s="289"/>
      <c r="BE604" s="289"/>
      <c r="BF604" s="289"/>
      <c r="BG604" s="289"/>
      <c r="BH604" s="289"/>
      <c r="BI604" s="289"/>
      <c r="BJ604" s="289"/>
      <c r="BK604" s="289"/>
      <c r="BL604" s="289"/>
      <c r="BM604" s="289"/>
      <c r="BN604" s="289"/>
      <c r="BO604" s="290"/>
      <c r="BP604" s="289"/>
      <c r="BQ604" s="289"/>
      <c r="BR604" s="289"/>
      <c r="BS604" s="289"/>
      <c r="BT604" s="289"/>
      <c r="BU604" s="289"/>
      <c r="BV604" s="289"/>
      <c r="BW604" s="289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>
      <c r="A605" s="358"/>
      <c r="B605" s="359"/>
      <c r="C605" s="359"/>
      <c r="D605" s="359"/>
      <c r="E605" s="384"/>
      <c r="F605" s="289"/>
      <c r="G605" s="289"/>
      <c r="H605" s="289"/>
      <c r="I605" s="380"/>
      <c r="J605" s="380"/>
      <c r="K605" s="289"/>
      <c r="L605" s="381"/>
      <c r="M605" s="289"/>
      <c r="N605" s="289"/>
      <c r="O605" s="289"/>
      <c r="P605" s="289"/>
      <c r="Q605" s="289"/>
      <c r="R605" s="289"/>
      <c r="S605" s="289"/>
      <c r="T605" s="289"/>
      <c r="U605" s="289"/>
      <c r="V605" s="289"/>
      <c r="W605" s="289"/>
      <c r="X605" s="380"/>
      <c r="Y605" s="380"/>
      <c r="Z605" s="380"/>
      <c r="AA605" s="289"/>
      <c r="AB605" s="289"/>
      <c r="AC605" s="289"/>
      <c r="AD605" s="289"/>
      <c r="AE605" s="383"/>
      <c r="AF605" s="383"/>
      <c r="AG605" s="383"/>
      <c r="AH605" s="383"/>
      <c r="AI605" s="289"/>
      <c r="AJ605" s="289"/>
      <c r="AK605" s="289"/>
      <c r="AL605" s="289"/>
      <c r="AM605" s="289"/>
      <c r="AN605" s="289"/>
      <c r="AO605" s="289"/>
      <c r="AP605" s="289"/>
      <c r="AQ605" s="289"/>
      <c r="AR605" s="289"/>
      <c r="AS605" s="289"/>
      <c r="AT605" s="289"/>
      <c r="AU605" s="289"/>
      <c r="AV605" s="289"/>
      <c r="AW605" s="289"/>
      <c r="AX605" s="289"/>
      <c r="AY605" s="289"/>
      <c r="AZ605" s="289"/>
      <c r="BA605" s="289"/>
      <c r="BB605" s="289"/>
      <c r="BC605" s="289"/>
      <c r="BD605" s="289"/>
      <c r="BE605" s="289"/>
      <c r="BF605" s="289"/>
      <c r="BG605" s="289"/>
      <c r="BH605" s="289"/>
      <c r="BI605" s="289"/>
      <c r="BJ605" s="289"/>
      <c r="BK605" s="289"/>
      <c r="BL605" s="289"/>
      <c r="BM605" s="289"/>
      <c r="BN605" s="289"/>
      <c r="BO605" s="290"/>
      <c r="BP605" s="289"/>
      <c r="BQ605" s="289"/>
      <c r="BR605" s="289"/>
      <c r="BS605" s="289"/>
      <c r="BT605" s="289"/>
      <c r="BU605" s="289"/>
      <c r="BV605" s="289"/>
      <c r="BW605" s="289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>
      <c r="A606" s="358"/>
      <c r="B606" s="359"/>
      <c r="C606" s="359"/>
      <c r="D606" s="359"/>
      <c r="E606" s="384"/>
      <c r="F606" s="289"/>
      <c r="G606" s="289"/>
      <c r="H606" s="289"/>
      <c r="I606" s="380"/>
      <c r="J606" s="380"/>
      <c r="K606" s="289"/>
      <c r="L606" s="381"/>
      <c r="M606" s="289"/>
      <c r="N606" s="289"/>
      <c r="O606" s="289"/>
      <c r="P606" s="289"/>
      <c r="Q606" s="289"/>
      <c r="R606" s="289"/>
      <c r="S606" s="289"/>
      <c r="T606" s="289"/>
      <c r="U606" s="289"/>
      <c r="V606" s="289"/>
      <c r="W606" s="289"/>
      <c r="X606" s="380"/>
      <c r="Y606" s="380"/>
      <c r="Z606" s="380"/>
      <c r="AA606" s="289"/>
      <c r="AB606" s="289"/>
      <c r="AC606" s="289"/>
      <c r="AD606" s="289"/>
      <c r="AE606" s="383"/>
      <c r="AF606" s="383"/>
      <c r="AG606" s="383"/>
      <c r="AH606" s="383"/>
      <c r="AI606" s="289"/>
      <c r="AJ606" s="289"/>
      <c r="AK606" s="289"/>
      <c r="AL606" s="289"/>
      <c r="AM606" s="289"/>
      <c r="AN606" s="289"/>
      <c r="AO606" s="289"/>
      <c r="AP606" s="289"/>
      <c r="AQ606" s="289"/>
      <c r="AR606" s="289"/>
      <c r="AS606" s="289"/>
      <c r="AT606" s="289"/>
      <c r="AU606" s="289"/>
      <c r="AV606" s="289"/>
      <c r="AW606" s="289"/>
      <c r="AX606" s="289"/>
      <c r="AY606" s="289"/>
      <c r="AZ606" s="289"/>
      <c r="BA606" s="289"/>
      <c r="BB606" s="289"/>
      <c r="BC606" s="289"/>
      <c r="BD606" s="289"/>
      <c r="BE606" s="289"/>
      <c r="BF606" s="289"/>
      <c r="BG606" s="289"/>
      <c r="BH606" s="289"/>
      <c r="BI606" s="289"/>
      <c r="BJ606" s="289"/>
      <c r="BK606" s="289"/>
      <c r="BL606" s="289"/>
      <c r="BM606" s="289"/>
      <c r="BN606" s="289"/>
      <c r="BO606" s="290"/>
      <c r="BP606" s="289"/>
      <c r="BQ606" s="289"/>
      <c r="BR606" s="289"/>
      <c r="BS606" s="289"/>
      <c r="BT606" s="289"/>
      <c r="BU606" s="289"/>
      <c r="BV606" s="289"/>
      <c r="BW606" s="289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>
      <c r="A607" s="358"/>
      <c r="B607" s="359"/>
      <c r="C607" s="359"/>
      <c r="D607" s="359"/>
      <c r="E607" s="384"/>
      <c r="F607" s="289"/>
      <c r="G607" s="289"/>
      <c r="H607" s="289"/>
      <c r="I607" s="380"/>
      <c r="J607" s="380"/>
      <c r="K607" s="289"/>
      <c r="L607" s="381"/>
      <c r="M607" s="289"/>
      <c r="N607" s="289"/>
      <c r="O607" s="289"/>
      <c r="P607" s="289"/>
      <c r="Q607" s="289"/>
      <c r="R607" s="289"/>
      <c r="S607" s="289"/>
      <c r="T607" s="289"/>
      <c r="U607" s="289"/>
      <c r="V607" s="289"/>
      <c r="W607" s="289"/>
      <c r="X607" s="380"/>
      <c r="Y607" s="380"/>
      <c r="Z607" s="380"/>
      <c r="AA607" s="289"/>
      <c r="AB607" s="289"/>
      <c r="AC607" s="289"/>
      <c r="AD607" s="289"/>
      <c r="AE607" s="383"/>
      <c r="AF607" s="383"/>
      <c r="AG607" s="383"/>
      <c r="AH607" s="383"/>
      <c r="AI607" s="289"/>
      <c r="AJ607" s="289"/>
      <c r="AK607" s="289"/>
      <c r="AL607" s="289"/>
      <c r="AM607" s="289"/>
      <c r="AN607" s="289"/>
      <c r="AO607" s="289"/>
      <c r="AP607" s="289"/>
      <c r="AQ607" s="289"/>
      <c r="AR607" s="289"/>
      <c r="AS607" s="289"/>
      <c r="AT607" s="289"/>
      <c r="AU607" s="289"/>
      <c r="AV607" s="289"/>
      <c r="AW607" s="289"/>
      <c r="AX607" s="289"/>
      <c r="AY607" s="289"/>
      <c r="AZ607" s="289"/>
      <c r="BA607" s="289"/>
      <c r="BB607" s="289"/>
      <c r="BC607" s="289"/>
      <c r="BD607" s="289"/>
      <c r="BE607" s="289"/>
      <c r="BF607" s="289"/>
      <c r="BG607" s="289"/>
      <c r="BH607" s="289"/>
      <c r="BI607" s="289"/>
      <c r="BJ607" s="289"/>
      <c r="BK607" s="289"/>
      <c r="BL607" s="289"/>
      <c r="BM607" s="289"/>
      <c r="BN607" s="289"/>
      <c r="BO607" s="290"/>
      <c r="BP607" s="289"/>
      <c r="BQ607" s="289"/>
      <c r="BR607" s="289"/>
      <c r="BS607" s="289"/>
      <c r="BT607" s="289"/>
      <c r="BU607" s="289"/>
      <c r="BV607" s="289"/>
      <c r="BW607" s="289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>
      <c r="A608" s="358"/>
      <c r="B608" s="359"/>
      <c r="C608" s="359"/>
      <c r="D608" s="359"/>
      <c r="E608" s="384"/>
      <c r="F608" s="289"/>
      <c r="G608" s="289"/>
      <c r="H608" s="289"/>
      <c r="I608" s="380"/>
      <c r="J608" s="380"/>
      <c r="K608" s="289"/>
      <c r="L608" s="381"/>
      <c r="M608" s="289"/>
      <c r="N608" s="289"/>
      <c r="O608" s="289"/>
      <c r="P608" s="289"/>
      <c r="Q608" s="289"/>
      <c r="R608" s="289"/>
      <c r="S608" s="289"/>
      <c r="T608" s="289"/>
      <c r="U608" s="289"/>
      <c r="V608" s="289"/>
      <c r="W608" s="289"/>
      <c r="X608" s="380"/>
      <c r="Y608" s="380"/>
      <c r="Z608" s="380"/>
      <c r="AA608" s="289"/>
      <c r="AB608" s="289"/>
      <c r="AC608" s="289"/>
      <c r="AD608" s="289"/>
      <c r="AE608" s="383"/>
      <c r="AF608" s="383"/>
      <c r="AG608" s="383"/>
      <c r="AH608" s="383"/>
      <c r="AI608" s="289"/>
      <c r="AJ608" s="289"/>
      <c r="AK608" s="289"/>
      <c r="AL608" s="289"/>
      <c r="AM608" s="289"/>
      <c r="AN608" s="289"/>
      <c r="AO608" s="289"/>
      <c r="AP608" s="289"/>
      <c r="AQ608" s="289"/>
      <c r="AR608" s="289"/>
      <c r="AS608" s="289"/>
      <c r="AT608" s="289"/>
      <c r="AU608" s="289"/>
      <c r="AV608" s="289"/>
      <c r="AW608" s="289"/>
      <c r="AX608" s="289"/>
      <c r="AY608" s="289"/>
      <c r="AZ608" s="289"/>
      <c r="BA608" s="289"/>
      <c r="BB608" s="289"/>
      <c r="BC608" s="289"/>
      <c r="BD608" s="289"/>
      <c r="BE608" s="289"/>
      <c r="BF608" s="289"/>
      <c r="BG608" s="289"/>
      <c r="BH608" s="289"/>
      <c r="BI608" s="289"/>
      <c r="BJ608" s="289"/>
      <c r="BK608" s="289"/>
      <c r="BL608" s="289"/>
      <c r="BM608" s="289"/>
      <c r="BN608" s="289"/>
      <c r="BO608" s="290"/>
      <c r="BP608" s="289"/>
      <c r="BQ608" s="289"/>
      <c r="BR608" s="289"/>
      <c r="BS608" s="289"/>
      <c r="BT608" s="289"/>
      <c r="BU608" s="289"/>
      <c r="BV608" s="289"/>
      <c r="BW608" s="289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>
      <c r="A609" s="358"/>
      <c r="B609" s="359"/>
      <c r="C609" s="359"/>
      <c r="D609" s="359"/>
      <c r="E609" s="384"/>
      <c r="F609" s="289"/>
      <c r="G609" s="289"/>
      <c r="H609" s="289"/>
      <c r="I609" s="380"/>
      <c r="J609" s="380"/>
      <c r="K609" s="289"/>
      <c r="L609" s="381"/>
      <c r="M609" s="289"/>
      <c r="N609" s="289"/>
      <c r="O609" s="289"/>
      <c r="P609" s="289"/>
      <c r="Q609" s="289"/>
      <c r="R609" s="289"/>
      <c r="S609" s="289"/>
      <c r="T609" s="289"/>
      <c r="U609" s="289"/>
      <c r="V609" s="289"/>
      <c r="W609" s="289"/>
      <c r="X609" s="380"/>
      <c r="Y609" s="380"/>
      <c r="Z609" s="380"/>
      <c r="AA609" s="289"/>
      <c r="AB609" s="289"/>
      <c r="AC609" s="289"/>
      <c r="AD609" s="289"/>
      <c r="AE609" s="383"/>
      <c r="AF609" s="383"/>
      <c r="AG609" s="383"/>
      <c r="AH609" s="383"/>
      <c r="AI609" s="289"/>
      <c r="AJ609" s="289"/>
      <c r="AK609" s="289"/>
      <c r="AL609" s="289"/>
      <c r="AM609" s="289"/>
      <c r="AN609" s="289"/>
      <c r="AO609" s="289"/>
      <c r="AP609" s="289"/>
      <c r="AQ609" s="289"/>
      <c r="AR609" s="289"/>
      <c r="AS609" s="289"/>
      <c r="AT609" s="289"/>
      <c r="AU609" s="289"/>
      <c r="AV609" s="289"/>
      <c r="AW609" s="289"/>
      <c r="AX609" s="289"/>
      <c r="AY609" s="289"/>
      <c r="AZ609" s="289"/>
      <c r="BA609" s="289"/>
      <c r="BB609" s="289"/>
      <c r="BC609" s="289"/>
      <c r="BD609" s="289"/>
      <c r="BE609" s="289"/>
      <c r="BF609" s="289"/>
      <c r="BG609" s="289"/>
      <c r="BH609" s="289"/>
      <c r="BI609" s="289"/>
      <c r="BJ609" s="289"/>
      <c r="BK609" s="289"/>
      <c r="BL609" s="289"/>
      <c r="BM609" s="289"/>
      <c r="BN609" s="289"/>
      <c r="BO609" s="290"/>
      <c r="BP609" s="289"/>
      <c r="BQ609" s="289"/>
      <c r="BR609" s="289"/>
      <c r="BS609" s="289"/>
      <c r="BT609" s="289"/>
      <c r="BU609" s="289"/>
      <c r="BV609" s="289"/>
      <c r="BW609" s="289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>
      <c r="A610" s="358"/>
      <c r="B610" s="359"/>
      <c r="C610" s="359"/>
      <c r="D610" s="359"/>
      <c r="E610" s="384"/>
      <c r="F610" s="289"/>
      <c r="G610" s="289"/>
      <c r="H610" s="289"/>
      <c r="I610" s="380"/>
      <c r="J610" s="380"/>
      <c r="K610" s="289"/>
      <c r="L610" s="381"/>
      <c r="M610" s="289"/>
      <c r="N610" s="289"/>
      <c r="O610" s="289"/>
      <c r="P610" s="289"/>
      <c r="Q610" s="289"/>
      <c r="R610" s="289"/>
      <c r="S610" s="289"/>
      <c r="T610" s="289"/>
      <c r="U610" s="289"/>
      <c r="V610" s="289"/>
      <c r="W610" s="289"/>
      <c r="X610" s="380"/>
      <c r="Y610" s="380"/>
      <c r="Z610" s="380"/>
      <c r="AA610" s="289"/>
      <c r="AB610" s="289"/>
      <c r="AC610" s="289"/>
      <c r="AD610" s="289"/>
      <c r="AE610" s="383"/>
      <c r="AF610" s="383"/>
      <c r="AG610" s="383"/>
      <c r="AH610" s="383"/>
      <c r="AI610" s="289"/>
      <c r="AJ610" s="289"/>
      <c r="AK610" s="289"/>
      <c r="AL610" s="289"/>
      <c r="AM610" s="289"/>
      <c r="AN610" s="289"/>
      <c r="AO610" s="289"/>
      <c r="AP610" s="289"/>
      <c r="AQ610" s="289"/>
      <c r="AR610" s="289"/>
      <c r="AS610" s="289"/>
      <c r="AT610" s="289"/>
      <c r="AU610" s="289"/>
      <c r="AV610" s="289"/>
      <c r="AW610" s="289"/>
      <c r="AX610" s="289"/>
      <c r="AY610" s="289"/>
      <c r="AZ610" s="289"/>
      <c r="BA610" s="289"/>
      <c r="BB610" s="289"/>
      <c r="BC610" s="289"/>
      <c r="BD610" s="289"/>
      <c r="BE610" s="289"/>
      <c r="BF610" s="289"/>
      <c r="BG610" s="289"/>
      <c r="BH610" s="289"/>
      <c r="BI610" s="289"/>
      <c r="BJ610" s="289"/>
      <c r="BK610" s="289"/>
      <c r="BL610" s="289"/>
      <c r="BM610" s="289"/>
      <c r="BN610" s="289"/>
      <c r="BO610" s="290"/>
      <c r="BP610" s="289"/>
      <c r="BQ610" s="289"/>
      <c r="BR610" s="289"/>
      <c r="BS610" s="289"/>
      <c r="BT610" s="289"/>
      <c r="BU610" s="289"/>
      <c r="BV610" s="289"/>
      <c r="BW610" s="289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>
      <c r="A611" s="358"/>
      <c r="B611" s="359"/>
      <c r="C611" s="359"/>
      <c r="D611" s="359"/>
      <c r="E611" s="384"/>
      <c r="F611" s="289"/>
      <c r="G611" s="289"/>
      <c r="H611" s="289"/>
      <c r="I611" s="380"/>
      <c r="J611" s="380"/>
      <c r="K611" s="289"/>
      <c r="L611" s="381"/>
      <c r="M611" s="289"/>
      <c r="N611" s="289"/>
      <c r="O611" s="289"/>
      <c r="P611" s="289"/>
      <c r="Q611" s="289"/>
      <c r="R611" s="289"/>
      <c r="S611" s="289"/>
      <c r="T611" s="289"/>
      <c r="U611" s="289"/>
      <c r="V611" s="289"/>
      <c r="W611" s="289"/>
      <c r="X611" s="380"/>
      <c r="Y611" s="380"/>
      <c r="Z611" s="380"/>
      <c r="AA611" s="289"/>
      <c r="AB611" s="289"/>
      <c r="AC611" s="289"/>
      <c r="AD611" s="289"/>
      <c r="AE611" s="383"/>
      <c r="AF611" s="383"/>
      <c r="AG611" s="383"/>
      <c r="AH611" s="383"/>
      <c r="AI611" s="289"/>
      <c r="AJ611" s="289"/>
      <c r="AK611" s="289"/>
      <c r="AL611" s="289"/>
      <c r="AM611" s="289"/>
      <c r="AN611" s="289"/>
      <c r="AO611" s="289"/>
      <c r="AP611" s="289"/>
      <c r="AQ611" s="289"/>
      <c r="AR611" s="289"/>
      <c r="AS611" s="289"/>
      <c r="AT611" s="289"/>
      <c r="AU611" s="289"/>
      <c r="AV611" s="289"/>
      <c r="AW611" s="289"/>
      <c r="AX611" s="289"/>
      <c r="AY611" s="289"/>
      <c r="AZ611" s="289"/>
      <c r="BA611" s="289"/>
      <c r="BB611" s="289"/>
      <c r="BC611" s="289"/>
      <c r="BD611" s="289"/>
      <c r="BE611" s="289"/>
      <c r="BF611" s="289"/>
      <c r="BG611" s="289"/>
      <c r="BH611" s="289"/>
      <c r="BI611" s="289"/>
      <c r="BJ611" s="289"/>
      <c r="BK611" s="289"/>
      <c r="BL611" s="289"/>
      <c r="BM611" s="289"/>
      <c r="BN611" s="289"/>
      <c r="BO611" s="290"/>
      <c r="BP611" s="289"/>
      <c r="BQ611" s="289"/>
      <c r="BR611" s="289"/>
      <c r="BS611" s="289"/>
      <c r="BT611" s="289"/>
      <c r="BU611" s="289"/>
      <c r="BV611" s="289"/>
      <c r="BW611" s="289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>
      <c r="A612" s="358"/>
      <c r="B612" s="359"/>
      <c r="C612" s="359"/>
      <c r="D612" s="359"/>
      <c r="E612" s="384"/>
      <c r="F612" s="289"/>
      <c r="G612" s="289"/>
      <c r="H612" s="289"/>
      <c r="I612" s="380"/>
      <c r="J612" s="380"/>
      <c r="K612" s="289"/>
      <c r="L612" s="381"/>
      <c r="M612" s="289"/>
      <c r="N612" s="289"/>
      <c r="O612" s="289"/>
      <c r="P612" s="289"/>
      <c r="Q612" s="289"/>
      <c r="R612" s="289"/>
      <c r="S612" s="289"/>
      <c r="T612" s="289"/>
      <c r="U612" s="289"/>
      <c r="V612" s="289"/>
      <c r="W612" s="289"/>
      <c r="X612" s="380"/>
      <c r="Y612" s="380"/>
      <c r="Z612" s="380"/>
      <c r="AA612" s="289"/>
      <c r="AB612" s="289"/>
      <c r="AC612" s="289"/>
      <c r="AD612" s="289"/>
      <c r="AE612" s="383"/>
      <c r="AF612" s="383"/>
      <c r="AG612" s="383"/>
      <c r="AH612" s="383"/>
      <c r="AI612" s="289"/>
      <c r="AJ612" s="289"/>
      <c r="AK612" s="289"/>
      <c r="AL612" s="289"/>
      <c r="AM612" s="289"/>
      <c r="AN612" s="289"/>
      <c r="AO612" s="289"/>
      <c r="AP612" s="289"/>
      <c r="AQ612" s="289"/>
      <c r="AR612" s="289"/>
      <c r="AS612" s="289"/>
      <c r="AT612" s="289"/>
      <c r="AU612" s="289"/>
      <c r="AV612" s="289"/>
      <c r="AW612" s="289"/>
      <c r="AX612" s="289"/>
      <c r="AY612" s="289"/>
      <c r="AZ612" s="289"/>
      <c r="BA612" s="289"/>
      <c r="BB612" s="289"/>
      <c r="BC612" s="289"/>
      <c r="BD612" s="289"/>
      <c r="BE612" s="289"/>
      <c r="BF612" s="289"/>
      <c r="BG612" s="289"/>
      <c r="BH612" s="289"/>
      <c r="BI612" s="289"/>
      <c r="BJ612" s="289"/>
      <c r="BK612" s="289"/>
      <c r="BL612" s="289"/>
      <c r="BM612" s="289"/>
      <c r="BN612" s="289"/>
      <c r="BO612" s="290"/>
      <c r="BP612" s="289"/>
      <c r="BQ612" s="289"/>
      <c r="BR612" s="289"/>
      <c r="BS612" s="289"/>
      <c r="BT612" s="289"/>
      <c r="BU612" s="289"/>
      <c r="BV612" s="289"/>
      <c r="BW612" s="289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>
      <c r="A613" s="358"/>
      <c r="B613" s="359"/>
      <c r="C613" s="359"/>
      <c r="D613" s="359"/>
      <c r="E613" s="384"/>
      <c r="F613" s="289"/>
      <c r="G613" s="289"/>
      <c r="H613" s="289"/>
      <c r="I613" s="380"/>
      <c r="J613" s="380"/>
      <c r="K613" s="289"/>
      <c r="L613" s="381"/>
      <c r="M613" s="289"/>
      <c r="N613" s="289"/>
      <c r="O613" s="289"/>
      <c r="P613" s="289"/>
      <c r="Q613" s="289"/>
      <c r="R613" s="289"/>
      <c r="S613" s="289"/>
      <c r="T613" s="289"/>
      <c r="U613" s="289"/>
      <c r="V613" s="289"/>
      <c r="W613" s="289"/>
      <c r="X613" s="380"/>
      <c r="Y613" s="380"/>
      <c r="Z613" s="380"/>
      <c r="AA613" s="289"/>
      <c r="AB613" s="289"/>
      <c r="AC613" s="289"/>
      <c r="AD613" s="289"/>
      <c r="AE613" s="383"/>
      <c r="AF613" s="383"/>
      <c r="AG613" s="383"/>
      <c r="AH613" s="383"/>
      <c r="AI613" s="289"/>
      <c r="AJ613" s="289"/>
      <c r="AK613" s="289"/>
      <c r="AL613" s="289"/>
      <c r="AM613" s="289"/>
      <c r="AN613" s="289"/>
      <c r="AO613" s="289"/>
      <c r="AP613" s="289"/>
      <c r="AQ613" s="289"/>
      <c r="AR613" s="289"/>
      <c r="AS613" s="289"/>
      <c r="AT613" s="289"/>
      <c r="AU613" s="289"/>
      <c r="AV613" s="289"/>
      <c r="AW613" s="289"/>
      <c r="AX613" s="289"/>
      <c r="AY613" s="289"/>
      <c r="AZ613" s="289"/>
      <c r="BA613" s="289"/>
      <c r="BB613" s="289"/>
      <c r="BC613" s="289"/>
      <c r="BD613" s="289"/>
      <c r="BE613" s="289"/>
      <c r="BF613" s="289"/>
      <c r="BG613" s="289"/>
      <c r="BH613" s="289"/>
      <c r="BI613" s="289"/>
      <c r="BJ613" s="289"/>
      <c r="BK613" s="289"/>
      <c r="BL613" s="289"/>
      <c r="BM613" s="289"/>
      <c r="BN613" s="289"/>
      <c r="BO613" s="290"/>
      <c r="BP613" s="289"/>
      <c r="BQ613" s="289"/>
      <c r="BR613" s="289"/>
      <c r="BS613" s="289"/>
      <c r="BT613" s="289"/>
      <c r="BU613" s="289"/>
      <c r="BV613" s="289"/>
      <c r="BW613" s="289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>
      <c r="A614" s="358"/>
      <c r="B614" s="359"/>
      <c r="C614" s="359"/>
      <c r="D614" s="359"/>
      <c r="E614" s="384"/>
      <c r="F614" s="289"/>
      <c r="G614" s="289"/>
      <c r="H614" s="289"/>
      <c r="I614" s="380"/>
      <c r="J614" s="380"/>
      <c r="K614" s="289"/>
      <c r="L614" s="381"/>
      <c r="M614" s="289"/>
      <c r="N614" s="289"/>
      <c r="O614" s="289"/>
      <c r="P614" s="289"/>
      <c r="Q614" s="289"/>
      <c r="R614" s="289"/>
      <c r="S614" s="289"/>
      <c r="T614" s="289"/>
      <c r="U614" s="289"/>
      <c r="V614" s="289"/>
      <c r="W614" s="289"/>
      <c r="X614" s="380"/>
      <c r="Y614" s="380"/>
      <c r="Z614" s="380"/>
      <c r="AA614" s="289"/>
      <c r="AB614" s="289"/>
      <c r="AC614" s="289"/>
      <c r="AD614" s="289"/>
      <c r="AE614" s="383"/>
      <c r="AF614" s="383"/>
      <c r="AG614" s="383"/>
      <c r="AH614" s="383"/>
      <c r="AI614" s="289"/>
      <c r="AJ614" s="289"/>
      <c r="AK614" s="289"/>
      <c r="AL614" s="289"/>
      <c r="AM614" s="289"/>
      <c r="AN614" s="289"/>
      <c r="AO614" s="289"/>
      <c r="AP614" s="289"/>
      <c r="AQ614" s="289"/>
      <c r="AR614" s="289"/>
      <c r="AS614" s="289"/>
      <c r="AT614" s="289"/>
      <c r="AU614" s="289"/>
      <c r="AV614" s="289"/>
      <c r="AW614" s="289"/>
      <c r="AX614" s="289"/>
      <c r="AY614" s="289"/>
      <c r="AZ614" s="289"/>
      <c r="BA614" s="289"/>
      <c r="BB614" s="289"/>
      <c r="BC614" s="289"/>
      <c r="BD614" s="289"/>
      <c r="BE614" s="289"/>
      <c r="BF614" s="289"/>
      <c r="BG614" s="289"/>
      <c r="BH614" s="289"/>
      <c r="BI614" s="289"/>
      <c r="BJ614" s="289"/>
      <c r="BK614" s="289"/>
      <c r="BL614" s="289"/>
      <c r="BM614" s="289"/>
      <c r="BN614" s="289"/>
      <c r="BO614" s="290"/>
      <c r="BP614" s="289"/>
      <c r="BQ614" s="289"/>
      <c r="BR614" s="289"/>
      <c r="BS614" s="289"/>
      <c r="BT614" s="289"/>
      <c r="BU614" s="289"/>
      <c r="BV614" s="289"/>
      <c r="BW614" s="289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>
      <c r="A615" s="358"/>
      <c r="B615" s="359"/>
      <c r="C615" s="359"/>
      <c r="D615" s="359"/>
      <c r="E615" s="384"/>
      <c r="F615" s="289"/>
      <c r="G615" s="289"/>
      <c r="H615" s="289"/>
      <c r="I615" s="380"/>
      <c r="J615" s="380"/>
      <c r="K615" s="289"/>
      <c r="L615" s="381"/>
      <c r="M615" s="289"/>
      <c r="N615" s="289"/>
      <c r="O615" s="289"/>
      <c r="P615" s="289"/>
      <c r="Q615" s="289"/>
      <c r="R615" s="289"/>
      <c r="S615" s="289"/>
      <c r="T615" s="289"/>
      <c r="U615" s="289"/>
      <c r="V615" s="289"/>
      <c r="W615" s="289"/>
      <c r="X615" s="380"/>
      <c r="Y615" s="380"/>
      <c r="Z615" s="380"/>
      <c r="AA615" s="289"/>
      <c r="AB615" s="289"/>
      <c r="AC615" s="289"/>
      <c r="AD615" s="289"/>
      <c r="AE615" s="383"/>
      <c r="AF615" s="383"/>
      <c r="AG615" s="383"/>
      <c r="AH615" s="383"/>
      <c r="AI615" s="289"/>
      <c r="AJ615" s="289"/>
      <c r="AK615" s="289"/>
      <c r="AL615" s="289"/>
      <c r="AM615" s="289"/>
      <c r="AN615" s="289"/>
      <c r="AO615" s="289"/>
      <c r="AP615" s="289"/>
      <c r="AQ615" s="289"/>
      <c r="AR615" s="289"/>
      <c r="AS615" s="289"/>
      <c r="AT615" s="289"/>
      <c r="AU615" s="289"/>
      <c r="AV615" s="289"/>
      <c r="AW615" s="289"/>
      <c r="AX615" s="289"/>
      <c r="AY615" s="289"/>
      <c r="AZ615" s="289"/>
      <c r="BA615" s="289"/>
      <c r="BB615" s="289"/>
      <c r="BC615" s="289"/>
      <c r="BD615" s="289"/>
      <c r="BE615" s="289"/>
      <c r="BF615" s="289"/>
      <c r="BG615" s="289"/>
      <c r="BH615" s="289"/>
      <c r="BI615" s="289"/>
      <c r="BJ615" s="289"/>
      <c r="BK615" s="289"/>
      <c r="BL615" s="289"/>
      <c r="BM615" s="289"/>
      <c r="BN615" s="289"/>
      <c r="BO615" s="290"/>
      <c r="BP615" s="289"/>
      <c r="BQ615" s="289"/>
      <c r="BR615" s="289"/>
      <c r="BS615" s="289"/>
      <c r="BT615" s="289"/>
      <c r="BU615" s="289"/>
      <c r="BV615" s="289"/>
      <c r="BW615" s="289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>
      <c r="A616" s="358"/>
      <c r="B616" s="359"/>
      <c r="C616" s="359"/>
      <c r="D616" s="359"/>
      <c r="E616" s="384"/>
      <c r="F616" s="289"/>
      <c r="G616" s="289"/>
      <c r="H616" s="289"/>
      <c r="I616" s="380"/>
      <c r="J616" s="380"/>
      <c r="K616" s="289"/>
      <c r="L616" s="381"/>
      <c r="M616" s="289"/>
      <c r="N616" s="289"/>
      <c r="O616" s="289"/>
      <c r="P616" s="289"/>
      <c r="Q616" s="289"/>
      <c r="R616" s="289"/>
      <c r="S616" s="289"/>
      <c r="T616" s="289"/>
      <c r="U616" s="289"/>
      <c r="V616" s="289"/>
      <c r="W616" s="289"/>
      <c r="X616" s="380"/>
      <c r="Y616" s="380"/>
      <c r="Z616" s="380"/>
      <c r="AA616" s="289"/>
      <c r="AB616" s="289"/>
      <c r="AC616" s="289"/>
      <c r="AD616" s="289"/>
      <c r="AE616" s="383"/>
      <c r="AF616" s="383"/>
      <c r="AG616" s="383"/>
      <c r="AH616" s="383"/>
      <c r="AI616" s="289"/>
      <c r="AJ616" s="289"/>
      <c r="AK616" s="289"/>
      <c r="AL616" s="289"/>
      <c r="AM616" s="289"/>
      <c r="AN616" s="289"/>
      <c r="AO616" s="289"/>
      <c r="AP616" s="289"/>
      <c r="AQ616" s="289"/>
      <c r="AR616" s="289"/>
      <c r="AS616" s="289"/>
      <c r="AT616" s="289"/>
      <c r="AU616" s="289"/>
      <c r="AV616" s="289"/>
      <c r="AW616" s="289"/>
      <c r="AX616" s="289"/>
      <c r="AY616" s="289"/>
      <c r="AZ616" s="289"/>
      <c r="BA616" s="289"/>
      <c r="BB616" s="289"/>
      <c r="BC616" s="289"/>
      <c r="BD616" s="289"/>
      <c r="BE616" s="289"/>
      <c r="BF616" s="289"/>
      <c r="BG616" s="289"/>
      <c r="BH616" s="289"/>
      <c r="BI616" s="289"/>
      <c r="BJ616" s="289"/>
      <c r="BK616" s="289"/>
      <c r="BL616" s="289"/>
      <c r="BM616" s="289"/>
      <c r="BN616" s="289"/>
      <c r="BO616" s="290"/>
      <c r="BP616" s="289"/>
      <c r="BQ616" s="289"/>
      <c r="BR616" s="289"/>
      <c r="BS616" s="289"/>
      <c r="BT616" s="289"/>
      <c r="BU616" s="289"/>
      <c r="BV616" s="289"/>
      <c r="BW616" s="289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>
      <c r="A617" s="358"/>
      <c r="B617" s="359"/>
      <c r="C617" s="359"/>
      <c r="D617" s="359"/>
      <c r="E617" s="384"/>
      <c r="F617" s="289"/>
      <c r="G617" s="289"/>
      <c r="H617" s="289"/>
      <c r="I617" s="380"/>
      <c r="J617" s="380"/>
      <c r="K617" s="289"/>
      <c r="L617" s="381"/>
      <c r="M617" s="289"/>
      <c r="N617" s="289"/>
      <c r="O617" s="289"/>
      <c r="P617" s="289"/>
      <c r="Q617" s="289"/>
      <c r="R617" s="289"/>
      <c r="S617" s="289"/>
      <c r="T617" s="289"/>
      <c r="U617" s="289"/>
      <c r="V617" s="289"/>
      <c r="W617" s="289"/>
      <c r="X617" s="380"/>
      <c r="Y617" s="380"/>
      <c r="Z617" s="380"/>
      <c r="AA617" s="289"/>
      <c r="AB617" s="289"/>
      <c r="AC617" s="289"/>
      <c r="AD617" s="289"/>
      <c r="AE617" s="383"/>
      <c r="AF617" s="383"/>
      <c r="AG617" s="383"/>
      <c r="AH617" s="383"/>
      <c r="AI617" s="289"/>
      <c r="AJ617" s="289"/>
      <c r="AK617" s="289"/>
      <c r="AL617" s="289"/>
      <c r="AM617" s="289"/>
      <c r="AN617" s="289"/>
      <c r="AO617" s="289"/>
      <c r="AP617" s="289"/>
      <c r="AQ617" s="289"/>
      <c r="AR617" s="289"/>
      <c r="AS617" s="289"/>
      <c r="AT617" s="289"/>
      <c r="AU617" s="289"/>
      <c r="AV617" s="289"/>
      <c r="AW617" s="289"/>
      <c r="AX617" s="289"/>
      <c r="AY617" s="289"/>
      <c r="AZ617" s="289"/>
      <c r="BA617" s="289"/>
      <c r="BB617" s="289"/>
      <c r="BC617" s="289"/>
      <c r="BD617" s="289"/>
      <c r="BE617" s="289"/>
      <c r="BF617" s="289"/>
      <c r="BG617" s="289"/>
      <c r="BH617" s="289"/>
      <c r="BI617" s="289"/>
      <c r="BJ617" s="289"/>
      <c r="BK617" s="289"/>
      <c r="BL617" s="289"/>
      <c r="BM617" s="289"/>
      <c r="BN617" s="289"/>
      <c r="BO617" s="290"/>
      <c r="BP617" s="289"/>
      <c r="BQ617" s="289"/>
      <c r="BR617" s="289"/>
      <c r="BS617" s="289"/>
      <c r="BT617" s="289"/>
      <c r="BU617" s="289"/>
      <c r="BV617" s="289"/>
      <c r="BW617" s="289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>
      <c r="A618" s="358"/>
      <c r="B618" s="359"/>
      <c r="C618" s="359"/>
      <c r="D618" s="359"/>
      <c r="E618" s="384"/>
      <c r="F618" s="289"/>
      <c r="G618" s="289"/>
      <c r="H618" s="289"/>
      <c r="I618" s="380"/>
      <c r="J618" s="380"/>
      <c r="K618" s="289"/>
      <c r="L618" s="381"/>
      <c r="M618" s="289"/>
      <c r="N618" s="289"/>
      <c r="O618" s="289"/>
      <c r="P618" s="289"/>
      <c r="Q618" s="289"/>
      <c r="R618" s="289"/>
      <c r="S618" s="289"/>
      <c r="T618" s="289"/>
      <c r="U618" s="289"/>
      <c r="V618" s="289"/>
      <c r="W618" s="289"/>
      <c r="X618" s="380"/>
      <c r="Y618" s="380"/>
      <c r="Z618" s="380"/>
      <c r="AA618" s="289"/>
      <c r="AB618" s="289"/>
      <c r="AC618" s="289"/>
      <c r="AD618" s="289"/>
      <c r="AE618" s="383"/>
      <c r="AF618" s="383"/>
      <c r="AG618" s="383"/>
      <c r="AH618" s="383"/>
      <c r="AI618" s="289"/>
      <c r="AJ618" s="289"/>
      <c r="AK618" s="289"/>
      <c r="AL618" s="289"/>
      <c r="AM618" s="289"/>
      <c r="AN618" s="289"/>
      <c r="AO618" s="289"/>
      <c r="AP618" s="289"/>
      <c r="AQ618" s="289"/>
      <c r="AR618" s="289"/>
      <c r="AS618" s="289"/>
      <c r="AT618" s="289"/>
      <c r="AU618" s="289"/>
      <c r="AV618" s="289"/>
      <c r="AW618" s="289"/>
      <c r="AX618" s="289"/>
      <c r="AY618" s="289"/>
      <c r="AZ618" s="289"/>
      <c r="BA618" s="289"/>
      <c r="BB618" s="289"/>
      <c r="BC618" s="289"/>
      <c r="BD618" s="289"/>
      <c r="BE618" s="289"/>
      <c r="BF618" s="289"/>
      <c r="BG618" s="289"/>
      <c r="BH618" s="289"/>
      <c r="BI618" s="289"/>
      <c r="BJ618" s="289"/>
      <c r="BK618" s="289"/>
      <c r="BL618" s="289"/>
      <c r="BM618" s="289"/>
      <c r="BN618" s="289"/>
      <c r="BO618" s="290"/>
      <c r="BP618" s="289"/>
      <c r="BQ618" s="289"/>
      <c r="BR618" s="289"/>
      <c r="BS618" s="289"/>
      <c r="BT618" s="289"/>
      <c r="BU618" s="289"/>
      <c r="BV618" s="289"/>
      <c r="BW618" s="289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>
      <c r="A619" s="358"/>
      <c r="B619" s="359"/>
      <c r="C619" s="359"/>
      <c r="D619" s="359"/>
      <c r="E619" s="384"/>
      <c r="F619" s="289"/>
      <c r="G619" s="289"/>
      <c r="H619" s="289"/>
      <c r="I619" s="380"/>
      <c r="J619" s="380"/>
      <c r="K619" s="289"/>
      <c r="L619" s="381"/>
      <c r="M619" s="289"/>
      <c r="N619" s="289"/>
      <c r="O619" s="289"/>
      <c r="P619" s="289"/>
      <c r="Q619" s="289"/>
      <c r="R619" s="289"/>
      <c r="S619" s="289"/>
      <c r="T619" s="289"/>
      <c r="U619" s="289"/>
      <c r="V619" s="289"/>
      <c r="W619" s="289"/>
      <c r="X619" s="380"/>
      <c r="Y619" s="380"/>
      <c r="Z619" s="380"/>
      <c r="AA619" s="289"/>
      <c r="AB619" s="289"/>
      <c r="AC619" s="289"/>
      <c r="AD619" s="289"/>
      <c r="AE619" s="383"/>
      <c r="AF619" s="383"/>
      <c r="AG619" s="383"/>
      <c r="AH619" s="383"/>
      <c r="AI619" s="289"/>
      <c r="AJ619" s="289"/>
      <c r="AK619" s="289"/>
      <c r="AL619" s="289"/>
      <c r="AM619" s="289"/>
      <c r="AN619" s="289"/>
      <c r="AO619" s="289"/>
      <c r="AP619" s="289"/>
      <c r="AQ619" s="289"/>
      <c r="AR619" s="289"/>
      <c r="AS619" s="289"/>
      <c r="AT619" s="289"/>
      <c r="AU619" s="289"/>
      <c r="AV619" s="289"/>
      <c r="AW619" s="289"/>
      <c r="AX619" s="289"/>
      <c r="AY619" s="289"/>
      <c r="AZ619" s="289"/>
      <c r="BA619" s="289"/>
      <c r="BB619" s="289"/>
      <c r="BC619" s="289"/>
      <c r="BD619" s="289"/>
      <c r="BE619" s="289"/>
      <c r="BF619" s="289"/>
      <c r="BG619" s="289"/>
      <c r="BH619" s="289"/>
      <c r="BI619" s="289"/>
      <c r="BJ619" s="289"/>
      <c r="BK619" s="289"/>
      <c r="BL619" s="289"/>
      <c r="BM619" s="289"/>
      <c r="BN619" s="289"/>
      <c r="BO619" s="290"/>
      <c r="BP619" s="289"/>
      <c r="BQ619" s="289"/>
      <c r="BR619" s="289"/>
      <c r="BS619" s="289"/>
      <c r="BT619" s="289"/>
      <c r="BU619" s="289"/>
      <c r="BV619" s="289"/>
      <c r="BW619" s="289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>
      <c r="A620" s="358"/>
      <c r="B620" s="359"/>
      <c r="C620" s="359"/>
      <c r="D620" s="359"/>
      <c r="E620" s="384"/>
      <c r="F620" s="289"/>
      <c r="G620" s="289"/>
      <c r="H620" s="289"/>
      <c r="I620" s="380"/>
      <c r="J620" s="380"/>
      <c r="K620" s="289"/>
      <c r="L620" s="381"/>
      <c r="M620" s="289"/>
      <c r="N620" s="289"/>
      <c r="O620" s="289"/>
      <c r="P620" s="289"/>
      <c r="Q620" s="289"/>
      <c r="R620" s="289"/>
      <c r="S620" s="289"/>
      <c r="T620" s="289"/>
      <c r="U620" s="289"/>
      <c r="V620" s="289"/>
      <c r="W620" s="289"/>
      <c r="X620" s="380"/>
      <c r="Y620" s="380"/>
      <c r="Z620" s="380"/>
      <c r="AA620" s="289"/>
      <c r="AB620" s="289"/>
      <c r="AC620" s="289"/>
      <c r="AD620" s="289"/>
      <c r="AE620" s="383"/>
      <c r="AF620" s="383"/>
      <c r="AG620" s="383"/>
      <c r="AH620" s="383"/>
      <c r="AI620" s="289"/>
      <c r="AJ620" s="289"/>
      <c r="AK620" s="289"/>
      <c r="AL620" s="289"/>
      <c r="AM620" s="289"/>
      <c r="AN620" s="289"/>
      <c r="AO620" s="289"/>
      <c r="AP620" s="289"/>
      <c r="AQ620" s="289"/>
      <c r="AR620" s="289"/>
      <c r="AS620" s="289"/>
      <c r="AT620" s="289"/>
      <c r="AU620" s="289"/>
      <c r="AV620" s="289"/>
      <c r="AW620" s="289"/>
      <c r="AX620" s="289"/>
      <c r="AY620" s="289"/>
      <c r="AZ620" s="289"/>
      <c r="BA620" s="289"/>
      <c r="BB620" s="289"/>
      <c r="BC620" s="289"/>
      <c r="BD620" s="289"/>
      <c r="BE620" s="289"/>
      <c r="BF620" s="289"/>
      <c r="BG620" s="289"/>
      <c r="BH620" s="289"/>
      <c r="BI620" s="289"/>
      <c r="BJ620" s="289"/>
      <c r="BK620" s="289"/>
      <c r="BL620" s="289"/>
      <c r="BM620" s="289"/>
      <c r="BN620" s="289"/>
      <c r="BO620" s="290"/>
      <c r="BP620" s="289"/>
      <c r="BQ620" s="289"/>
      <c r="BR620" s="289"/>
      <c r="BS620" s="289"/>
      <c r="BT620" s="289"/>
      <c r="BU620" s="289"/>
      <c r="BV620" s="289"/>
      <c r="BW620" s="289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>
      <c r="A621" s="358"/>
      <c r="B621" s="359"/>
      <c r="C621" s="359"/>
      <c r="D621" s="359"/>
      <c r="E621" s="384"/>
      <c r="F621" s="289"/>
      <c r="G621" s="289"/>
      <c r="H621" s="289"/>
      <c r="I621" s="380"/>
      <c r="J621" s="380"/>
      <c r="K621" s="289"/>
      <c r="L621" s="381"/>
      <c r="M621" s="289"/>
      <c r="N621" s="289"/>
      <c r="O621" s="289"/>
      <c r="P621" s="289"/>
      <c r="Q621" s="289"/>
      <c r="R621" s="289"/>
      <c r="S621" s="289"/>
      <c r="T621" s="289"/>
      <c r="U621" s="289"/>
      <c r="V621" s="289"/>
      <c r="W621" s="289"/>
      <c r="X621" s="380"/>
      <c r="Y621" s="380"/>
      <c r="Z621" s="380"/>
      <c r="AA621" s="289"/>
      <c r="AB621" s="289"/>
      <c r="AC621" s="289"/>
      <c r="AD621" s="289"/>
      <c r="AE621" s="383"/>
      <c r="AF621" s="383"/>
      <c r="AG621" s="383"/>
      <c r="AH621" s="383"/>
      <c r="AI621" s="289"/>
      <c r="AJ621" s="289"/>
      <c r="AK621" s="289"/>
      <c r="AL621" s="289"/>
      <c r="AM621" s="289"/>
      <c r="AN621" s="289"/>
      <c r="AO621" s="289"/>
      <c r="AP621" s="289"/>
      <c r="AQ621" s="289"/>
      <c r="AR621" s="289"/>
      <c r="AS621" s="289"/>
      <c r="AT621" s="289"/>
      <c r="AU621" s="289"/>
      <c r="AV621" s="289"/>
      <c r="AW621" s="289"/>
      <c r="AX621" s="289"/>
      <c r="AY621" s="289"/>
      <c r="AZ621" s="289"/>
      <c r="BA621" s="289"/>
      <c r="BB621" s="289"/>
      <c r="BC621" s="289"/>
      <c r="BD621" s="289"/>
      <c r="BE621" s="289"/>
      <c r="BF621" s="289"/>
      <c r="BG621" s="289"/>
      <c r="BH621" s="289"/>
      <c r="BI621" s="289"/>
      <c r="BJ621" s="289"/>
      <c r="BK621" s="289"/>
      <c r="BL621" s="289"/>
      <c r="BM621" s="289"/>
      <c r="BN621" s="289"/>
      <c r="BO621" s="290"/>
      <c r="BP621" s="289"/>
      <c r="BQ621" s="289"/>
      <c r="BR621" s="289"/>
      <c r="BS621" s="289"/>
      <c r="BT621" s="289"/>
      <c r="BU621" s="289"/>
      <c r="BV621" s="289"/>
      <c r="BW621" s="289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>
      <c r="A622" s="358"/>
      <c r="B622" s="359"/>
      <c r="C622" s="359"/>
      <c r="D622" s="359"/>
      <c r="E622" s="384"/>
      <c r="F622" s="289"/>
      <c r="G622" s="289"/>
      <c r="H622" s="289"/>
      <c r="I622" s="380"/>
      <c r="J622" s="380"/>
      <c r="K622" s="289"/>
      <c r="L622" s="381"/>
      <c r="M622" s="289"/>
      <c r="N622" s="289"/>
      <c r="O622" s="289"/>
      <c r="P622" s="289"/>
      <c r="Q622" s="289"/>
      <c r="R622" s="289"/>
      <c r="S622" s="289"/>
      <c r="T622" s="289"/>
      <c r="U622" s="289"/>
      <c r="V622" s="289"/>
      <c r="W622" s="289"/>
      <c r="X622" s="380"/>
      <c r="Y622" s="380"/>
      <c r="Z622" s="380"/>
      <c r="AA622" s="289"/>
      <c r="AB622" s="289"/>
      <c r="AC622" s="289"/>
      <c r="AD622" s="289"/>
      <c r="AE622" s="383"/>
      <c r="AF622" s="383"/>
      <c r="AG622" s="383"/>
      <c r="AH622" s="383"/>
      <c r="AI622" s="289"/>
      <c r="AJ622" s="289"/>
      <c r="AK622" s="289"/>
      <c r="AL622" s="289"/>
      <c r="AM622" s="289"/>
      <c r="AN622" s="289"/>
      <c r="AO622" s="289"/>
      <c r="AP622" s="289"/>
      <c r="AQ622" s="289"/>
      <c r="AR622" s="289"/>
      <c r="AS622" s="289"/>
      <c r="AT622" s="289"/>
      <c r="AU622" s="289"/>
      <c r="AV622" s="289"/>
      <c r="AW622" s="289"/>
      <c r="AX622" s="289"/>
      <c r="AY622" s="289"/>
      <c r="AZ622" s="289"/>
      <c r="BA622" s="289"/>
      <c r="BB622" s="289"/>
      <c r="BC622" s="289"/>
      <c r="BD622" s="289"/>
      <c r="BE622" s="289"/>
      <c r="BF622" s="289"/>
      <c r="BG622" s="289"/>
      <c r="BH622" s="289"/>
      <c r="BI622" s="289"/>
      <c r="BJ622" s="289"/>
      <c r="BK622" s="289"/>
      <c r="BL622" s="289"/>
      <c r="BM622" s="289"/>
      <c r="BN622" s="289"/>
      <c r="BO622" s="290"/>
      <c r="BP622" s="289"/>
      <c r="BQ622" s="289"/>
      <c r="BR622" s="289"/>
      <c r="BS622" s="289"/>
      <c r="BT622" s="289"/>
      <c r="BU622" s="289"/>
      <c r="BV622" s="289"/>
      <c r="BW622" s="289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>
      <c r="A623" s="358"/>
      <c r="B623" s="359"/>
      <c r="C623" s="359"/>
      <c r="D623" s="359"/>
      <c r="E623" s="384"/>
      <c r="F623" s="289"/>
      <c r="G623" s="289"/>
      <c r="H623" s="289"/>
      <c r="I623" s="380"/>
      <c r="J623" s="380"/>
      <c r="K623" s="289"/>
      <c r="L623" s="381"/>
      <c r="M623" s="289"/>
      <c r="N623" s="289"/>
      <c r="O623" s="289"/>
      <c r="P623" s="289"/>
      <c r="Q623" s="289"/>
      <c r="R623" s="289"/>
      <c r="S623" s="289"/>
      <c r="T623" s="289"/>
      <c r="U623" s="289"/>
      <c r="V623" s="289"/>
      <c r="W623" s="289"/>
      <c r="X623" s="380"/>
      <c r="Y623" s="380"/>
      <c r="Z623" s="380"/>
      <c r="AA623" s="289"/>
      <c r="AB623" s="289"/>
      <c r="AC623" s="289"/>
      <c r="AD623" s="289"/>
      <c r="AE623" s="383"/>
      <c r="AF623" s="383"/>
      <c r="AG623" s="383"/>
      <c r="AH623" s="383"/>
      <c r="AI623" s="289"/>
      <c r="AJ623" s="289"/>
      <c r="AK623" s="289"/>
      <c r="AL623" s="289"/>
      <c r="AM623" s="289"/>
      <c r="AN623" s="289"/>
      <c r="AO623" s="289"/>
      <c r="AP623" s="289"/>
      <c r="AQ623" s="289"/>
      <c r="AR623" s="289"/>
      <c r="AS623" s="289"/>
      <c r="AT623" s="289"/>
      <c r="AU623" s="289"/>
      <c r="AV623" s="289"/>
      <c r="AW623" s="289"/>
      <c r="AX623" s="289"/>
      <c r="AY623" s="289"/>
      <c r="AZ623" s="289"/>
      <c r="BA623" s="289"/>
      <c r="BB623" s="289"/>
      <c r="BC623" s="289"/>
      <c r="BD623" s="289"/>
      <c r="BE623" s="289"/>
      <c r="BF623" s="289"/>
      <c r="BG623" s="289"/>
      <c r="BH623" s="289"/>
      <c r="BI623" s="289"/>
      <c r="BJ623" s="289"/>
      <c r="BK623" s="289"/>
      <c r="BL623" s="289"/>
      <c r="BM623" s="289"/>
      <c r="BN623" s="289"/>
      <c r="BO623" s="290"/>
      <c r="BP623" s="289"/>
      <c r="BQ623" s="289"/>
      <c r="BR623" s="289"/>
      <c r="BS623" s="289"/>
      <c r="BT623" s="289"/>
      <c r="BU623" s="289"/>
      <c r="BV623" s="289"/>
      <c r="BW623" s="289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>
      <c r="A624" s="358"/>
      <c r="B624" s="359"/>
      <c r="C624" s="359"/>
      <c r="D624" s="359"/>
      <c r="E624" s="384"/>
      <c r="F624" s="289"/>
      <c r="G624" s="289"/>
      <c r="H624" s="289"/>
      <c r="I624" s="380"/>
      <c r="J624" s="380"/>
      <c r="K624" s="289"/>
      <c r="L624" s="381"/>
      <c r="M624" s="289"/>
      <c r="N624" s="289"/>
      <c r="O624" s="289"/>
      <c r="P624" s="289"/>
      <c r="Q624" s="289"/>
      <c r="R624" s="289"/>
      <c r="S624" s="289"/>
      <c r="T624" s="289"/>
      <c r="U624" s="289"/>
      <c r="V624" s="289"/>
      <c r="W624" s="289"/>
      <c r="X624" s="380"/>
      <c r="Y624" s="380"/>
      <c r="Z624" s="380"/>
      <c r="AA624" s="289"/>
      <c r="AB624" s="289"/>
      <c r="AC624" s="289"/>
      <c r="AD624" s="289"/>
      <c r="AE624" s="383"/>
      <c r="AF624" s="383"/>
      <c r="AG624" s="383"/>
      <c r="AH624" s="383"/>
      <c r="AI624" s="289"/>
      <c r="AJ624" s="289"/>
      <c r="AK624" s="289"/>
      <c r="AL624" s="289"/>
      <c r="AM624" s="289"/>
      <c r="AN624" s="289"/>
      <c r="AO624" s="289"/>
      <c r="AP624" s="289"/>
      <c r="AQ624" s="289"/>
      <c r="AR624" s="289"/>
      <c r="AS624" s="289"/>
      <c r="AT624" s="289"/>
      <c r="AU624" s="289"/>
      <c r="AV624" s="289"/>
      <c r="AW624" s="289"/>
      <c r="AX624" s="289"/>
      <c r="AY624" s="289"/>
      <c r="AZ624" s="289"/>
      <c r="BA624" s="289"/>
      <c r="BB624" s="289"/>
      <c r="BC624" s="289"/>
      <c r="BD624" s="289"/>
      <c r="BE624" s="289"/>
      <c r="BF624" s="289"/>
      <c r="BG624" s="289"/>
      <c r="BH624" s="289"/>
      <c r="BI624" s="289"/>
      <c r="BJ624" s="289"/>
      <c r="BK624" s="289"/>
      <c r="BL624" s="289"/>
      <c r="BM624" s="289"/>
      <c r="BN624" s="289"/>
      <c r="BO624" s="290"/>
      <c r="BP624" s="289"/>
      <c r="BQ624" s="289"/>
      <c r="BR624" s="289"/>
      <c r="BS624" s="289"/>
      <c r="BT624" s="289"/>
      <c r="BU624" s="289"/>
      <c r="BV624" s="289"/>
      <c r="BW624" s="289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>
      <c r="A625" s="358"/>
      <c r="B625" s="359"/>
      <c r="C625" s="359"/>
      <c r="D625" s="359"/>
      <c r="E625" s="384"/>
      <c r="F625" s="289"/>
      <c r="G625" s="289"/>
      <c r="H625" s="289"/>
      <c r="I625" s="380"/>
      <c r="J625" s="380"/>
      <c r="K625" s="289"/>
      <c r="L625" s="381"/>
      <c r="M625" s="289"/>
      <c r="N625" s="289"/>
      <c r="O625" s="289"/>
      <c r="P625" s="289"/>
      <c r="Q625" s="289"/>
      <c r="R625" s="289"/>
      <c r="S625" s="289"/>
      <c r="T625" s="289"/>
      <c r="U625" s="289"/>
      <c r="V625" s="289"/>
      <c r="W625" s="289"/>
      <c r="X625" s="380"/>
      <c r="Y625" s="380"/>
      <c r="Z625" s="380"/>
      <c r="AA625" s="289"/>
      <c r="AB625" s="289"/>
      <c r="AC625" s="289"/>
      <c r="AD625" s="289"/>
      <c r="AE625" s="383"/>
      <c r="AF625" s="383"/>
      <c r="AG625" s="383"/>
      <c r="AH625" s="383"/>
      <c r="AI625" s="289"/>
      <c r="AJ625" s="289"/>
      <c r="AK625" s="289"/>
      <c r="AL625" s="289"/>
      <c r="AM625" s="289"/>
      <c r="AN625" s="289"/>
      <c r="AO625" s="289"/>
      <c r="AP625" s="289"/>
      <c r="AQ625" s="289"/>
      <c r="AR625" s="289"/>
      <c r="AS625" s="289"/>
      <c r="AT625" s="289"/>
      <c r="AU625" s="289"/>
      <c r="AV625" s="289"/>
      <c r="AW625" s="289"/>
      <c r="AX625" s="289"/>
      <c r="AY625" s="289"/>
      <c r="AZ625" s="289"/>
      <c r="BA625" s="289"/>
      <c r="BB625" s="289"/>
      <c r="BC625" s="289"/>
      <c r="BD625" s="289"/>
      <c r="BE625" s="289"/>
      <c r="BF625" s="289"/>
      <c r="BG625" s="289"/>
      <c r="BH625" s="289"/>
      <c r="BI625" s="289"/>
      <c r="BJ625" s="289"/>
      <c r="BK625" s="289"/>
      <c r="BL625" s="289"/>
      <c r="BM625" s="289"/>
      <c r="BN625" s="289"/>
      <c r="BO625" s="290"/>
      <c r="BP625" s="289"/>
      <c r="BQ625" s="289"/>
      <c r="BR625" s="289"/>
      <c r="BS625" s="289"/>
      <c r="BT625" s="289"/>
      <c r="BU625" s="289"/>
      <c r="BV625" s="289"/>
      <c r="BW625" s="289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>
      <c r="A626" s="358"/>
      <c r="B626" s="359"/>
      <c r="C626" s="359"/>
      <c r="D626" s="359"/>
      <c r="E626" s="384"/>
      <c r="F626" s="289"/>
      <c r="G626" s="289"/>
      <c r="H626" s="289"/>
      <c r="I626" s="380"/>
      <c r="J626" s="380"/>
      <c r="K626" s="289"/>
      <c r="L626" s="381"/>
      <c r="M626" s="289"/>
      <c r="N626" s="289"/>
      <c r="O626" s="289"/>
      <c r="P626" s="289"/>
      <c r="Q626" s="289"/>
      <c r="R626" s="289"/>
      <c r="S626" s="289"/>
      <c r="T626" s="289"/>
      <c r="U626" s="289"/>
      <c r="V626" s="289"/>
      <c r="W626" s="289"/>
      <c r="X626" s="380"/>
      <c r="Y626" s="380"/>
      <c r="Z626" s="380"/>
      <c r="AA626" s="289"/>
      <c r="AB626" s="289"/>
      <c r="AC626" s="289"/>
      <c r="AD626" s="289"/>
      <c r="AE626" s="383"/>
      <c r="AF626" s="383"/>
      <c r="AG626" s="383"/>
      <c r="AH626" s="383"/>
      <c r="AI626" s="289"/>
      <c r="AJ626" s="289"/>
      <c r="AK626" s="289"/>
      <c r="AL626" s="289"/>
      <c r="AM626" s="289"/>
      <c r="AN626" s="289"/>
      <c r="AO626" s="289"/>
      <c r="AP626" s="289"/>
      <c r="AQ626" s="289"/>
      <c r="AR626" s="289"/>
      <c r="AS626" s="289"/>
      <c r="AT626" s="289"/>
      <c r="AU626" s="289"/>
      <c r="AV626" s="289"/>
      <c r="AW626" s="289"/>
      <c r="AX626" s="289"/>
      <c r="AY626" s="289"/>
      <c r="AZ626" s="289"/>
      <c r="BA626" s="289"/>
      <c r="BB626" s="289"/>
      <c r="BC626" s="289"/>
      <c r="BD626" s="289"/>
      <c r="BE626" s="289"/>
      <c r="BF626" s="289"/>
      <c r="BG626" s="289"/>
      <c r="BH626" s="289"/>
      <c r="BI626" s="289"/>
      <c r="BJ626" s="289"/>
      <c r="BK626" s="289"/>
      <c r="BL626" s="289"/>
      <c r="BM626" s="289"/>
      <c r="BN626" s="289"/>
      <c r="BO626" s="290"/>
      <c r="BP626" s="289"/>
      <c r="BQ626" s="289"/>
      <c r="BR626" s="289"/>
      <c r="BS626" s="289"/>
      <c r="BT626" s="289"/>
      <c r="BU626" s="289"/>
      <c r="BV626" s="289"/>
      <c r="BW626" s="289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>
      <c r="A627" s="358"/>
      <c r="B627" s="359"/>
      <c r="C627" s="359"/>
      <c r="D627" s="359"/>
      <c r="E627" s="384"/>
      <c r="F627" s="289"/>
      <c r="G627" s="289"/>
      <c r="H627" s="289"/>
      <c r="I627" s="380"/>
      <c r="J627" s="380"/>
      <c r="K627" s="289"/>
      <c r="L627" s="381"/>
      <c r="M627" s="289"/>
      <c r="N627" s="289"/>
      <c r="O627" s="289"/>
      <c r="P627" s="289"/>
      <c r="Q627" s="289"/>
      <c r="R627" s="289"/>
      <c r="S627" s="289"/>
      <c r="T627" s="289"/>
      <c r="U627" s="289"/>
      <c r="V627" s="289"/>
      <c r="W627" s="289"/>
      <c r="X627" s="380"/>
      <c r="Y627" s="380"/>
      <c r="Z627" s="380"/>
      <c r="AA627" s="289"/>
      <c r="AB627" s="289"/>
      <c r="AC627" s="289"/>
      <c r="AD627" s="289"/>
      <c r="AE627" s="383"/>
      <c r="AF627" s="383"/>
      <c r="AG627" s="383"/>
      <c r="AH627" s="383"/>
      <c r="AI627" s="289"/>
      <c r="AJ627" s="289"/>
      <c r="AK627" s="289"/>
      <c r="AL627" s="289"/>
      <c r="AM627" s="289"/>
      <c r="AN627" s="289"/>
      <c r="AO627" s="289"/>
      <c r="AP627" s="289"/>
      <c r="AQ627" s="289"/>
      <c r="AR627" s="289"/>
      <c r="AS627" s="289"/>
      <c r="AT627" s="289"/>
      <c r="AU627" s="289"/>
      <c r="AV627" s="289"/>
      <c r="AW627" s="289"/>
      <c r="AX627" s="289"/>
      <c r="AY627" s="289"/>
      <c r="AZ627" s="289"/>
      <c r="BA627" s="289"/>
      <c r="BB627" s="289"/>
      <c r="BC627" s="289"/>
      <c r="BD627" s="289"/>
      <c r="BE627" s="289"/>
      <c r="BF627" s="289"/>
      <c r="BG627" s="289"/>
      <c r="BH627" s="289"/>
      <c r="BI627" s="289"/>
      <c r="BJ627" s="289"/>
      <c r="BK627" s="289"/>
      <c r="BL627" s="289"/>
      <c r="BM627" s="289"/>
      <c r="BN627" s="289"/>
      <c r="BO627" s="290"/>
      <c r="BP627" s="289"/>
      <c r="BQ627" s="289"/>
      <c r="BR627" s="289"/>
      <c r="BS627" s="289"/>
      <c r="BT627" s="289"/>
      <c r="BU627" s="289"/>
      <c r="BV627" s="289"/>
      <c r="BW627" s="289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>
      <c r="A628" s="358"/>
      <c r="B628" s="359"/>
      <c r="C628" s="359"/>
      <c r="D628" s="359"/>
      <c r="E628" s="384"/>
      <c r="F628" s="289"/>
      <c r="G628" s="289"/>
      <c r="H628" s="289"/>
      <c r="I628" s="380"/>
      <c r="J628" s="380"/>
      <c r="K628" s="289"/>
      <c r="L628" s="381"/>
      <c r="M628" s="289"/>
      <c r="N628" s="289"/>
      <c r="O628" s="289"/>
      <c r="P628" s="289"/>
      <c r="Q628" s="289"/>
      <c r="R628" s="289"/>
      <c r="S628" s="289"/>
      <c r="T628" s="289"/>
      <c r="U628" s="289"/>
      <c r="V628" s="289"/>
      <c r="W628" s="289"/>
      <c r="X628" s="380"/>
      <c r="Y628" s="380"/>
      <c r="Z628" s="380"/>
      <c r="AA628" s="289"/>
      <c r="AB628" s="289"/>
      <c r="AC628" s="289"/>
      <c r="AD628" s="289"/>
      <c r="AE628" s="383"/>
      <c r="AF628" s="383"/>
      <c r="AG628" s="383"/>
      <c r="AH628" s="383"/>
      <c r="AI628" s="289"/>
      <c r="AJ628" s="289"/>
      <c r="AK628" s="289"/>
      <c r="AL628" s="289"/>
      <c r="AM628" s="289"/>
      <c r="AN628" s="289"/>
      <c r="AO628" s="289"/>
      <c r="AP628" s="289"/>
      <c r="AQ628" s="289"/>
      <c r="AR628" s="289"/>
      <c r="AS628" s="289"/>
      <c r="AT628" s="289"/>
      <c r="AU628" s="289"/>
      <c r="AV628" s="289"/>
      <c r="AW628" s="289"/>
      <c r="AX628" s="289"/>
      <c r="AY628" s="289"/>
      <c r="AZ628" s="289"/>
      <c r="BA628" s="289"/>
      <c r="BB628" s="289"/>
      <c r="BC628" s="289"/>
      <c r="BD628" s="289"/>
      <c r="BE628" s="289"/>
      <c r="BF628" s="289"/>
      <c r="BG628" s="289"/>
      <c r="BH628" s="289"/>
      <c r="BI628" s="289"/>
      <c r="BJ628" s="289"/>
      <c r="BK628" s="289"/>
      <c r="BL628" s="289"/>
      <c r="BM628" s="289"/>
      <c r="BN628" s="289"/>
      <c r="BO628" s="290"/>
      <c r="BP628" s="289"/>
      <c r="BQ628" s="289"/>
      <c r="BR628" s="289"/>
      <c r="BS628" s="289"/>
      <c r="BT628" s="289"/>
      <c r="BU628" s="289"/>
      <c r="BV628" s="289"/>
      <c r="BW628" s="289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>
      <c r="A629" s="358"/>
      <c r="B629" s="359"/>
      <c r="C629" s="359"/>
      <c r="D629" s="359"/>
      <c r="E629" s="384"/>
      <c r="F629" s="289"/>
      <c r="G629" s="289"/>
      <c r="H629" s="289"/>
      <c r="I629" s="380"/>
      <c r="J629" s="380"/>
      <c r="K629" s="289"/>
      <c r="L629" s="381"/>
      <c r="M629" s="289"/>
      <c r="N629" s="289"/>
      <c r="O629" s="289"/>
      <c r="P629" s="289"/>
      <c r="Q629" s="289"/>
      <c r="R629" s="289"/>
      <c r="S629" s="289"/>
      <c r="T629" s="289"/>
      <c r="U629" s="289"/>
      <c r="V629" s="289"/>
      <c r="W629" s="289"/>
      <c r="X629" s="380"/>
      <c r="Y629" s="380"/>
      <c r="Z629" s="380"/>
      <c r="AA629" s="289"/>
      <c r="AB629" s="289"/>
      <c r="AC629" s="289"/>
      <c r="AD629" s="289"/>
      <c r="AE629" s="383"/>
      <c r="AF629" s="383"/>
      <c r="AG629" s="383"/>
      <c r="AH629" s="383"/>
      <c r="AI629" s="289"/>
      <c r="AJ629" s="289"/>
      <c r="AK629" s="289"/>
      <c r="AL629" s="289"/>
      <c r="AM629" s="289"/>
      <c r="AN629" s="289"/>
      <c r="AO629" s="289"/>
      <c r="AP629" s="289"/>
      <c r="AQ629" s="289"/>
      <c r="AR629" s="289"/>
      <c r="AS629" s="289"/>
      <c r="AT629" s="289"/>
      <c r="AU629" s="289"/>
      <c r="AV629" s="289"/>
      <c r="AW629" s="289"/>
      <c r="AX629" s="289"/>
      <c r="AY629" s="289"/>
      <c r="AZ629" s="289"/>
      <c r="BA629" s="289"/>
      <c r="BB629" s="289"/>
      <c r="BC629" s="289"/>
      <c r="BD629" s="289"/>
      <c r="BE629" s="289"/>
      <c r="BF629" s="289"/>
      <c r="BG629" s="289"/>
      <c r="BH629" s="289"/>
      <c r="BI629" s="289"/>
      <c r="BJ629" s="289"/>
      <c r="BK629" s="289"/>
      <c r="BL629" s="289"/>
      <c r="BM629" s="289"/>
      <c r="BN629" s="289"/>
      <c r="BO629" s="290"/>
      <c r="BP629" s="289"/>
      <c r="BQ629" s="289"/>
      <c r="BR629" s="289"/>
      <c r="BS629" s="289"/>
      <c r="BT629" s="289"/>
      <c r="BU629" s="289"/>
      <c r="BV629" s="289"/>
      <c r="BW629" s="289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>
      <c r="A630" s="358"/>
      <c r="B630" s="359"/>
      <c r="C630" s="359"/>
      <c r="D630" s="359"/>
      <c r="E630" s="384"/>
      <c r="F630" s="289"/>
      <c r="G630" s="289"/>
      <c r="H630" s="289"/>
      <c r="I630" s="380"/>
      <c r="J630" s="380"/>
      <c r="K630" s="289"/>
      <c r="L630" s="381"/>
      <c r="M630" s="289"/>
      <c r="N630" s="289"/>
      <c r="O630" s="289"/>
      <c r="P630" s="289"/>
      <c r="Q630" s="289"/>
      <c r="R630" s="289"/>
      <c r="S630" s="289"/>
      <c r="T630" s="289"/>
      <c r="U630" s="289"/>
      <c r="V630" s="289"/>
      <c r="W630" s="289"/>
      <c r="X630" s="380"/>
      <c r="Y630" s="380"/>
      <c r="Z630" s="380"/>
      <c r="AA630" s="289"/>
      <c r="AB630" s="289"/>
      <c r="AC630" s="289"/>
      <c r="AD630" s="289"/>
      <c r="AE630" s="383"/>
      <c r="AF630" s="383"/>
      <c r="AG630" s="383"/>
      <c r="AH630" s="383"/>
      <c r="AI630" s="289"/>
      <c r="AJ630" s="289"/>
      <c r="AK630" s="289"/>
      <c r="AL630" s="289"/>
      <c r="AM630" s="289"/>
      <c r="AN630" s="289"/>
      <c r="AO630" s="289"/>
      <c r="AP630" s="289"/>
      <c r="AQ630" s="289"/>
      <c r="AR630" s="289"/>
      <c r="AS630" s="289"/>
      <c r="AT630" s="289"/>
      <c r="AU630" s="289"/>
      <c r="AV630" s="289"/>
      <c r="AW630" s="289"/>
      <c r="AX630" s="289"/>
      <c r="AY630" s="289"/>
      <c r="AZ630" s="289"/>
      <c r="BA630" s="289"/>
      <c r="BB630" s="289"/>
      <c r="BC630" s="289"/>
      <c r="BD630" s="289"/>
      <c r="BE630" s="289"/>
      <c r="BF630" s="289"/>
      <c r="BG630" s="289"/>
      <c r="BH630" s="289"/>
      <c r="BI630" s="289"/>
      <c r="BJ630" s="289"/>
      <c r="BK630" s="289"/>
      <c r="BL630" s="289"/>
      <c r="BM630" s="289"/>
      <c r="BN630" s="289"/>
      <c r="BO630" s="290"/>
      <c r="BP630" s="289"/>
      <c r="BQ630" s="289"/>
      <c r="BR630" s="289"/>
      <c r="BS630" s="289"/>
      <c r="BT630" s="289"/>
      <c r="BU630" s="289"/>
      <c r="BV630" s="289"/>
      <c r="BW630" s="289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>
      <c r="A631" s="358"/>
      <c r="B631" s="359"/>
      <c r="C631" s="359"/>
      <c r="D631" s="359"/>
      <c r="E631" s="384"/>
      <c r="F631" s="289"/>
      <c r="G631" s="289"/>
      <c r="H631" s="289"/>
      <c r="I631" s="380"/>
      <c r="J631" s="380"/>
      <c r="K631" s="289"/>
      <c r="L631" s="381"/>
      <c r="M631" s="289"/>
      <c r="N631" s="289"/>
      <c r="O631" s="289"/>
      <c r="P631" s="289"/>
      <c r="Q631" s="289"/>
      <c r="R631" s="289"/>
      <c r="S631" s="289"/>
      <c r="T631" s="289"/>
      <c r="U631" s="289"/>
      <c r="V631" s="289"/>
      <c r="W631" s="289"/>
      <c r="X631" s="380"/>
      <c r="Y631" s="380"/>
      <c r="Z631" s="380"/>
      <c r="AA631" s="289"/>
      <c r="AB631" s="289"/>
      <c r="AC631" s="289"/>
      <c r="AD631" s="289"/>
      <c r="AE631" s="383"/>
      <c r="AF631" s="383"/>
      <c r="AG631" s="383"/>
      <c r="AH631" s="383"/>
      <c r="AI631" s="289"/>
      <c r="AJ631" s="289"/>
      <c r="AK631" s="289"/>
      <c r="AL631" s="289"/>
      <c r="AM631" s="289"/>
      <c r="AN631" s="289"/>
      <c r="AO631" s="289"/>
      <c r="AP631" s="289"/>
      <c r="AQ631" s="289"/>
      <c r="AR631" s="289"/>
      <c r="AS631" s="289"/>
      <c r="AT631" s="289"/>
      <c r="AU631" s="289"/>
      <c r="AV631" s="289"/>
      <c r="AW631" s="289"/>
      <c r="AX631" s="289"/>
      <c r="AY631" s="289"/>
      <c r="AZ631" s="289"/>
      <c r="BA631" s="289"/>
      <c r="BB631" s="289"/>
      <c r="BC631" s="289"/>
      <c r="BD631" s="289"/>
      <c r="BE631" s="289"/>
      <c r="BF631" s="289"/>
      <c r="BG631" s="289"/>
      <c r="BH631" s="289"/>
      <c r="BI631" s="289"/>
      <c r="BJ631" s="289"/>
      <c r="BK631" s="289"/>
      <c r="BL631" s="289"/>
      <c r="BM631" s="289"/>
      <c r="BN631" s="289"/>
      <c r="BO631" s="290"/>
      <c r="BP631" s="289"/>
      <c r="BQ631" s="289"/>
      <c r="BR631" s="289"/>
      <c r="BS631" s="289"/>
      <c r="BT631" s="289"/>
      <c r="BU631" s="289"/>
      <c r="BV631" s="289"/>
      <c r="BW631" s="289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>
      <c r="A632" s="358"/>
      <c r="B632" s="359"/>
      <c r="C632" s="359"/>
      <c r="D632" s="359"/>
      <c r="E632" s="384"/>
      <c r="F632" s="289"/>
      <c r="G632" s="289"/>
      <c r="H632" s="289"/>
      <c r="I632" s="380"/>
      <c r="J632" s="380"/>
      <c r="K632" s="289"/>
      <c r="L632" s="381"/>
      <c r="M632" s="289"/>
      <c r="N632" s="289"/>
      <c r="O632" s="289"/>
      <c r="P632" s="289"/>
      <c r="Q632" s="289"/>
      <c r="R632" s="289"/>
      <c r="S632" s="289"/>
      <c r="T632" s="289"/>
      <c r="U632" s="289"/>
      <c r="V632" s="289"/>
      <c r="W632" s="289"/>
      <c r="X632" s="380"/>
      <c r="Y632" s="380"/>
      <c r="Z632" s="380"/>
      <c r="AA632" s="289"/>
      <c r="AB632" s="289"/>
      <c r="AC632" s="289"/>
      <c r="AD632" s="289"/>
      <c r="AE632" s="383"/>
      <c r="AF632" s="383"/>
      <c r="AG632" s="383"/>
      <c r="AH632" s="383"/>
      <c r="AI632" s="289"/>
      <c r="AJ632" s="289"/>
      <c r="AK632" s="289"/>
      <c r="AL632" s="289"/>
      <c r="AM632" s="289"/>
      <c r="AN632" s="289"/>
      <c r="AO632" s="289"/>
      <c r="AP632" s="289"/>
      <c r="AQ632" s="289"/>
      <c r="AR632" s="289"/>
      <c r="AS632" s="289"/>
      <c r="AT632" s="289"/>
      <c r="AU632" s="289"/>
      <c r="AV632" s="289"/>
      <c r="AW632" s="289"/>
      <c r="AX632" s="289"/>
      <c r="AY632" s="289"/>
      <c r="AZ632" s="289"/>
      <c r="BA632" s="289"/>
      <c r="BB632" s="289"/>
      <c r="BC632" s="289"/>
      <c r="BD632" s="289"/>
      <c r="BE632" s="289"/>
      <c r="BF632" s="289"/>
      <c r="BG632" s="289"/>
      <c r="BH632" s="289"/>
      <c r="BI632" s="289"/>
      <c r="BJ632" s="289"/>
      <c r="BK632" s="289"/>
      <c r="BL632" s="289"/>
      <c r="BM632" s="289"/>
      <c r="BN632" s="289"/>
      <c r="BO632" s="290"/>
      <c r="BP632" s="289"/>
      <c r="BQ632" s="289"/>
      <c r="BR632" s="289"/>
      <c r="BS632" s="289"/>
      <c r="BT632" s="289"/>
      <c r="BU632" s="289"/>
      <c r="BV632" s="289"/>
      <c r="BW632" s="289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>
      <c r="A633" s="358"/>
      <c r="B633" s="359"/>
      <c r="C633" s="359"/>
      <c r="D633" s="359"/>
      <c r="E633" s="384"/>
      <c r="F633" s="289"/>
      <c r="G633" s="289"/>
      <c r="H633" s="289"/>
      <c r="I633" s="380"/>
      <c r="J633" s="380"/>
      <c r="K633" s="289"/>
      <c r="L633" s="381"/>
      <c r="M633" s="289"/>
      <c r="N633" s="289"/>
      <c r="O633" s="289"/>
      <c r="P633" s="289"/>
      <c r="Q633" s="289"/>
      <c r="R633" s="289"/>
      <c r="S633" s="289"/>
      <c r="T633" s="289"/>
      <c r="U633" s="289"/>
      <c r="V633" s="289"/>
      <c r="W633" s="289"/>
      <c r="X633" s="380"/>
      <c r="Y633" s="380"/>
      <c r="Z633" s="380"/>
      <c r="AA633" s="289"/>
      <c r="AB633" s="289"/>
      <c r="AC633" s="289"/>
      <c r="AD633" s="289"/>
      <c r="AE633" s="383"/>
      <c r="AF633" s="383"/>
      <c r="AG633" s="383"/>
      <c r="AH633" s="383"/>
      <c r="AI633" s="289"/>
      <c r="AJ633" s="289"/>
      <c r="AK633" s="289"/>
      <c r="AL633" s="289"/>
      <c r="AM633" s="289"/>
      <c r="AN633" s="289"/>
      <c r="AO633" s="289"/>
      <c r="AP633" s="289"/>
      <c r="AQ633" s="289"/>
      <c r="AR633" s="289"/>
      <c r="AS633" s="289"/>
      <c r="AT633" s="289"/>
      <c r="AU633" s="289"/>
      <c r="AV633" s="289"/>
      <c r="AW633" s="289"/>
      <c r="AX633" s="289"/>
      <c r="AY633" s="289"/>
      <c r="AZ633" s="289"/>
      <c r="BA633" s="289"/>
      <c r="BB633" s="289"/>
      <c r="BC633" s="289"/>
      <c r="BD633" s="289"/>
      <c r="BE633" s="289"/>
      <c r="BF633" s="289"/>
      <c r="BG633" s="289"/>
      <c r="BH633" s="289"/>
      <c r="BI633" s="289"/>
      <c r="BJ633" s="289"/>
      <c r="BK633" s="289"/>
      <c r="BL633" s="289"/>
      <c r="BM633" s="289"/>
      <c r="BN633" s="289"/>
      <c r="BO633" s="290"/>
      <c r="BP633" s="289"/>
      <c r="BQ633" s="289"/>
      <c r="BR633" s="289"/>
      <c r="BS633" s="289"/>
      <c r="BT633" s="289"/>
      <c r="BU633" s="289"/>
      <c r="BV633" s="289"/>
      <c r="BW633" s="289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>
      <c r="A634" s="358"/>
      <c r="B634" s="359"/>
      <c r="C634" s="359"/>
      <c r="D634" s="359"/>
      <c r="E634" s="384"/>
      <c r="F634" s="289"/>
      <c r="G634" s="289"/>
      <c r="H634" s="289"/>
      <c r="I634" s="380"/>
      <c r="J634" s="380"/>
      <c r="K634" s="289"/>
      <c r="L634" s="381"/>
      <c r="M634" s="289"/>
      <c r="N634" s="289"/>
      <c r="O634" s="289"/>
      <c r="P634" s="289"/>
      <c r="Q634" s="289"/>
      <c r="R634" s="289"/>
      <c r="S634" s="289"/>
      <c r="T634" s="289"/>
      <c r="U634" s="289"/>
      <c r="V634" s="289"/>
      <c r="W634" s="289"/>
      <c r="X634" s="380"/>
      <c r="Y634" s="380"/>
      <c r="Z634" s="380"/>
      <c r="AA634" s="289"/>
      <c r="AB634" s="289"/>
      <c r="AC634" s="289"/>
      <c r="AD634" s="289"/>
      <c r="AE634" s="383"/>
      <c r="AF634" s="383"/>
      <c r="AG634" s="383"/>
      <c r="AH634" s="383"/>
      <c r="AI634" s="289"/>
      <c r="AJ634" s="289"/>
      <c r="AK634" s="289"/>
      <c r="AL634" s="289"/>
      <c r="AM634" s="289"/>
      <c r="AN634" s="289"/>
      <c r="AO634" s="289"/>
      <c r="AP634" s="289"/>
      <c r="AQ634" s="289"/>
      <c r="AR634" s="289"/>
      <c r="AS634" s="289"/>
      <c r="AT634" s="289"/>
      <c r="AU634" s="289"/>
      <c r="AV634" s="289"/>
      <c r="AW634" s="289"/>
      <c r="AX634" s="289"/>
      <c r="AY634" s="289"/>
      <c r="AZ634" s="289"/>
      <c r="BA634" s="289"/>
      <c r="BB634" s="289"/>
      <c r="BC634" s="289"/>
      <c r="BD634" s="289"/>
      <c r="BE634" s="289"/>
      <c r="BF634" s="289"/>
      <c r="BG634" s="289"/>
      <c r="BH634" s="289"/>
      <c r="BI634" s="289"/>
      <c r="BJ634" s="289"/>
      <c r="BK634" s="289"/>
      <c r="BL634" s="289"/>
      <c r="BM634" s="289"/>
      <c r="BN634" s="289"/>
      <c r="BO634" s="290"/>
      <c r="BP634" s="289"/>
      <c r="BQ634" s="289"/>
      <c r="BR634" s="289"/>
      <c r="BS634" s="289"/>
      <c r="BT634" s="289"/>
      <c r="BU634" s="289"/>
      <c r="BV634" s="289"/>
      <c r="BW634" s="289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>
      <c r="A635" s="358"/>
      <c r="B635" s="359"/>
      <c r="C635" s="359"/>
      <c r="D635" s="359"/>
      <c r="E635" s="384"/>
      <c r="F635" s="289"/>
      <c r="G635" s="289"/>
      <c r="H635" s="289"/>
      <c r="I635" s="380"/>
      <c r="J635" s="380"/>
      <c r="K635" s="289"/>
      <c r="L635" s="381"/>
      <c r="M635" s="289"/>
      <c r="N635" s="289"/>
      <c r="O635" s="289"/>
      <c r="P635" s="289"/>
      <c r="Q635" s="289"/>
      <c r="R635" s="289"/>
      <c r="S635" s="289"/>
      <c r="T635" s="289"/>
      <c r="U635" s="289"/>
      <c r="V635" s="289"/>
      <c r="W635" s="289"/>
      <c r="X635" s="380"/>
      <c r="Y635" s="380"/>
      <c r="Z635" s="380"/>
      <c r="AA635" s="289"/>
      <c r="AB635" s="289"/>
      <c r="AC635" s="289"/>
      <c r="AD635" s="289"/>
      <c r="AE635" s="383"/>
      <c r="AF635" s="383"/>
      <c r="AG635" s="383"/>
      <c r="AH635" s="383"/>
      <c r="AI635" s="289"/>
      <c r="AJ635" s="289"/>
      <c r="AK635" s="289"/>
      <c r="AL635" s="289"/>
      <c r="AM635" s="289"/>
      <c r="AN635" s="289"/>
      <c r="AO635" s="289"/>
      <c r="AP635" s="289"/>
      <c r="AQ635" s="289"/>
      <c r="AR635" s="289"/>
      <c r="AS635" s="289"/>
      <c r="AT635" s="289"/>
      <c r="AU635" s="289"/>
      <c r="AV635" s="289"/>
      <c r="AW635" s="289"/>
      <c r="AX635" s="289"/>
      <c r="AY635" s="289"/>
      <c r="AZ635" s="289"/>
      <c r="BA635" s="289"/>
      <c r="BB635" s="289"/>
      <c r="BC635" s="289"/>
      <c r="BD635" s="289"/>
      <c r="BE635" s="289"/>
      <c r="BF635" s="289"/>
      <c r="BG635" s="289"/>
      <c r="BH635" s="289"/>
      <c r="BI635" s="289"/>
      <c r="BJ635" s="289"/>
      <c r="BK635" s="289"/>
      <c r="BL635" s="289"/>
      <c r="BM635" s="289"/>
      <c r="BN635" s="289"/>
      <c r="BO635" s="290"/>
      <c r="BP635" s="289"/>
      <c r="BQ635" s="289"/>
      <c r="BR635" s="289"/>
      <c r="BS635" s="289"/>
      <c r="BT635" s="289"/>
      <c r="BU635" s="289"/>
      <c r="BV635" s="289"/>
      <c r="BW635" s="289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>
      <c r="A636" s="358"/>
      <c r="B636" s="359"/>
      <c r="C636" s="359"/>
      <c r="D636" s="359"/>
      <c r="E636" s="384"/>
      <c r="F636" s="289"/>
      <c r="G636" s="289"/>
      <c r="H636" s="289"/>
      <c r="I636" s="380"/>
      <c r="J636" s="380"/>
      <c r="K636" s="289"/>
      <c r="L636" s="381"/>
      <c r="M636" s="289"/>
      <c r="N636" s="289"/>
      <c r="O636" s="289"/>
      <c r="P636" s="289"/>
      <c r="Q636" s="289"/>
      <c r="R636" s="289"/>
      <c r="S636" s="289"/>
      <c r="T636" s="289"/>
      <c r="U636" s="289"/>
      <c r="V636" s="289"/>
      <c r="W636" s="289"/>
      <c r="X636" s="380"/>
      <c r="Y636" s="380"/>
      <c r="Z636" s="380"/>
      <c r="AA636" s="289"/>
      <c r="AB636" s="289"/>
      <c r="AC636" s="289"/>
      <c r="AD636" s="289"/>
      <c r="AE636" s="383"/>
      <c r="AF636" s="383"/>
      <c r="AG636" s="383"/>
      <c r="AH636" s="383"/>
      <c r="AI636" s="289"/>
      <c r="AJ636" s="289"/>
      <c r="AK636" s="289"/>
      <c r="AL636" s="289"/>
      <c r="AM636" s="289"/>
      <c r="AN636" s="289"/>
      <c r="AO636" s="289"/>
      <c r="AP636" s="289"/>
      <c r="AQ636" s="289"/>
      <c r="AR636" s="289"/>
      <c r="AS636" s="289"/>
      <c r="AT636" s="289"/>
      <c r="AU636" s="289"/>
      <c r="AV636" s="289"/>
      <c r="AW636" s="289"/>
      <c r="AX636" s="289"/>
      <c r="AY636" s="289"/>
      <c r="AZ636" s="289"/>
      <c r="BA636" s="289"/>
      <c r="BB636" s="289"/>
      <c r="BC636" s="289"/>
      <c r="BD636" s="289"/>
      <c r="BE636" s="289"/>
      <c r="BF636" s="289"/>
      <c r="BG636" s="289"/>
      <c r="BH636" s="289"/>
      <c r="BI636" s="289"/>
      <c r="BJ636" s="289"/>
      <c r="BK636" s="289"/>
      <c r="BL636" s="289"/>
      <c r="BM636" s="289"/>
      <c r="BN636" s="289"/>
      <c r="BO636" s="290"/>
      <c r="BP636" s="289"/>
      <c r="BQ636" s="289"/>
      <c r="BR636" s="289"/>
      <c r="BS636" s="289"/>
      <c r="BT636" s="289"/>
      <c r="BU636" s="289"/>
      <c r="BV636" s="289"/>
      <c r="BW636" s="289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>
      <c r="A637" s="358"/>
      <c r="B637" s="359"/>
      <c r="C637" s="359"/>
      <c r="D637" s="359"/>
      <c r="E637" s="384"/>
      <c r="F637" s="289"/>
      <c r="G637" s="289"/>
      <c r="H637" s="289"/>
      <c r="I637" s="380"/>
      <c r="J637" s="380"/>
      <c r="K637" s="289"/>
      <c r="L637" s="381"/>
      <c r="M637" s="289"/>
      <c r="N637" s="289"/>
      <c r="O637" s="289"/>
      <c r="P637" s="289"/>
      <c r="Q637" s="289"/>
      <c r="R637" s="289"/>
      <c r="S637" s="289"/>
      <c r="T637" s="289"/>
      <c r="U637" s="289"/>
      <c r="V637" s="289"/>
      <c r="W637" s="289"/>
      <c r="X637" s="380"/>
      <c r="Y637" s="380"/>
      <c r="Z637" s="380"/>
      <c r="AA637" s="289"/>
      <c r="AB637" s="289"/>
      <c r="AC637" s="289"/>
      <c r="AD637" s="289"/>
      <c r="AE637" s="383"/>
      <c r="AF637" s="383"/>
      <c r="AG637" s="383"/>
      <c r="AH637" s="383"/>
      <c r="AI637" s="289"/>
      <c r="AJ637" s="289"/>
      <c r="AK637" s="289"/>
      <c r="AL637" s="289"/>
      <c r="AM637" s="289"/>
      <c r="AN637" s="289"/>
      <c r="AO637" s="289"/>
      <c r="AP637" s="289"/>
      <c r="AQ637" s="289"/>
      <c r="AR637" s="289"/>
      <c r="AS637" s="289"/>
      <c r="AT637" s="289"/>
      <c r="AU637" s="289"/>
      <c r="AV637" s="289"/>
      <c r="AW637" s="289"/>
      <c r="AX637" s="289"/>
      <c r="AY637" s="289"/>
      <c r="AZ637" s="289"/>
      <c r="BA637" s="289"/>
      <c r="BB637" s="289"/>
      <c r="BC637" s="289"/>
      <c r="BD637" s="289"/>
      <c r="BE637" s="289"/>
      <c r="BF637" s="289"/>
      <c r="BG637" s="289"/>
      <c r="BH637" s="289"/>
      <c r="BI637" s="289"/>
      <c r="BJ637" s="289"/>
      <c r="BK637" s="289"/>
      <c r="BL637" s="289"/>
      <c r="BM637" s="289"/>
      <c r="BN637" s="289"/>
      <c r="BO637" s="290"/>
      <c r="BP637" s="289"/>
      <c r="BQ637" s="289"/>
      <c r="BR637" s="289"/>
      <c r="BS637" s="289"/>
      <c r="BT637" s="289"/>
      <c r="BU637" s="289"/>
      <c r="BV637" s="289"/>
      <c r="BW637" s="289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>
      <c r="A638" s="358"/>
      <c r="B638" s="359"/>
      <c r="C638" s="359"/>
      <c r="D638" s="359"/>
      <c r="E638" s="384"/>
      <c r="F638" s="289"/>
      <c r="G638" s="289"/>
      <c r="H638" s="289"/>
      <c r="I638" s="380"/>
      <c r="J638" s="380"/>
      <c r="K638" s="289"/>
      <c r="L638" s="381"/>
      <c r="M638" s="289"/>
      <c r="N638" s="289"/>
      <c r="O638" s="289"/>
      <c r="P638" s="289"/>
      <c r="Q638" s="289"/>
      <c r="R638" s="289"/>
      <c r="S638" s="289"/>
      <c r="T638" s="289"/>
      <c r="U638" s="289"/>
      <c r="V638" s="289"/>
      <c r="W638" s="289"/>
      <c r="X638" s="380"/>
      <c r="Y638" s="380"/>
      <c r="Z638" s="380"/>
      <c r="AA638" s="289"/>
      <c r="AB638" s="289"/>
      <c r="AC638" s="289"/>
      <c r="AD638" s="289"/>
      <c r="AE638" s="383"/>
      <c r="AF638" s="383"/>
      <c r="AG638" s="383"/>
      <c r="AH638" s="383"/>
      <c r="AI638" s="289"/>
      <c r="AJ638" s="289"/>
      <c r="AK638" s="289"/>
      <c r="AL638" s="289"/>
      <c r="AM638" s="289"/>
      <c r="AN638" s="289"/>
      <c r="AO638" s="289"/>
      <c r="AP638" s="289"/>
      <c r="AQ638" s="289"/>
      <c r="AR638" s="289"/>
      <c r="AS638" s="289"/>
      <c r="AT638" s="289"/>
      <c r="AU638" s="289"/>
      <c r="AV638" s="289"/>
      <c r="AW638" s="289"/>
      <c r="AX638" s="289"/>
      <c r="AY638" s="289"/>
      <c r="AZ638" s="289"/>
      <c r="BA638" s="289"/>
      <c r="BB638" s="289"/>
      <c r="BC638" s="289"/>
      <c r="BD638" s="289"/>
      <c r="BE638" s="289"/>
      <c r="BF638" s="289"/>
      <c r="BG638" s="289"/>
      <c r="BH638" s="289"/>
      <c r="BI638" s="289"/>
      <c r="BJ638" s="289"/>
      <c r="BK638" s="289"/>
      <c r="BL638" s="289"/>
      <c r="BM638" s="289"/>
      <c r="BN638" s="289"/>
      <c r="BO638" s="290"/>
      <c r="BP638" s="289"/>
      <c r="BQ638" s="289"/>
      <c r="BR638" s="289"/>
      <c r="BS638" s="289"/>
      <c r="BT638" s="289"/>
      <c r="BU638" s="289"/>
      <c r="BV638" s="289"/>
      <c r="BW638" s="289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>
      <c r="A639" s="358"/>
      <c r="B639" s="359"/>
      <c r="C639" s="359"/>
      <c r="D639" s="359"/>
      <c r="E639" s="384"/>
      <c r="F639" s="289"/>
      <c r="G639" s="289"/>
      <c r="H639" s="289"/>
      <c r="I639" s="380"/>
      <c r="J639" s="380"/>
      <c r="K639" s="289"/>
      <c r="L639" s="381"/>
      <c r="M639" s="289"/>
      <c r="N639" s="289"/>
      <c r="O639" s="289"/>
      <c r="P639" s="289"/>
      <c r="Q639" s="289"/>
      <c r="R639" s="289"/>
      <c r="S639" s="289"/>
      <c r="T639" s="289"/>
      <c r="U639" s="289"/>
      <c r="V639" s="289"/>
      <c r="W639" s="289"/>
      <c r="X639" s="380"/>
      <c r="Y639" s="380"/>
      <c r="Z639" s="380"/>
      <c r="AA639" s="289"/>
      <c r="AB639" s="289"/>
      <c r="AC639" s="289"/>
      <c r="AD639" s="289"/>
      <c r="AE639" s="383"/>
      <c r="AF639" s="383"/>
      <c r="AG639" s="383"/>
      <c r="AH639" s="383"/>
      <c r="AI639" s="289"/>
      <c r="AJ639" s="289"/>
      <c r="AK639" s="289"/>
      <c r="AL639" s="289"/>
      <c r="AM639" s="289"/>
      <c r="AN639" s="289"/>
      <c r="AO639" s="289"/>
      <c r="AP639" s="289"/>
      <c r="AQ639" s="289"/>
      <c r="AR639" s="289"/>
      <c r="AS639" s="289"/>
      <c r="AT639" s="289"/>
      <c r="AU639" s="289"/>
      <c r="AV639" s="289"/>
      <c r="AW639" s="289"/>
      <c r="AX639" s="289"/>
      <c r="AY639" s="289"/>
      <c r="AZ639" s="289"/>
      <c r="BA639" s="289"/>
      <c r="BB639" s="289"/>
      <c r="BC639" s="289"/>
      <c r="BD639" s="289"/>
      <c r="BE639" s="289"/>
      <c r="BF639" s="289"/>
      <c r="BG639" s="289"/>
      <c r="BH639" s="289"/>
      <c r="BI639" s="289"/>
      <c r="BJ639" s="289"/>
      <c r="BK639" s="289"/>
      <c r="BL639" s="289"/>
      <c r="BM639" s="289"/>
      <c r="BN639" s="289"/>
      <c r="BO639" s="290"/>
      <c r="BP639" s="289"/>
      <c r="BQ639" s="289"/>
      <c r="BR639" s="289"/>
      <c r="BS639" s="289"/>
      <c r="BT639" s="289"/>
      <c r="BU639" s="289"/>
      <c r="BV639" s="289"/>
      <c r="BW639" s="289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>
      <c r="A640" s="358"/>
      <c r="B640" s="359"/>
      <c r="C640" s="359"/>
      <c r="D640" s="359"/>
      <c r="E640" s="384"/>
      <c r="F640" s="289"/>
      <c r="G640" s="289"/>
      <c r="H640" s="289"/>
      <c r="I640" s="380"/>
      <c r="J640" s="380"/>
      <c r="K640" s="289"/>
      <c r="L640" s="381"/>
      <c r="M640" s="289"/>
      <c r="N640" s="289"/>
      <c r="O640" s="289"/>
      <c r="P640" s="289"/>
      <c r="Q640" s="289"/>
      <c r="R640" s="289"/>
      <c r="S640" s="289"/>
      <c r="T640" s="289"/>
      <c r="U640" s="289"/>
      <c r="V640" s="289"/>
      <c r="W640" s="289"/>
      <c r="X640" s="380"/>
      <c r="Y640" s="380"/>
      <c r="Z640" s="380"/>
      <c r="AA640" s="289"/>
      <c r="AB640" s="289"/>
      <c r="AC640" s="289"/>
      <c r="AD640" s="289"/>
      <c r="AE640" s="383"/>
      <c r="AF640" s="383"/>
      <c r="AG640" s="383"/>
      <c r="AH640" s="383"/>
      <c r="AI640" s="289"/>
      <c r="AJ640" s="289"/>
      <c r="AK640" s="289"/>
      <c r="AL640" s="289"/>
      <c r="AM640" s="289"/>
      <c r="AN640" s="289"/>
      <c r="AO640" s="289"/>
      <c r="AP640" s="289"/>
      <c r="AQ640" s="289"/>
      <c r="AR640" s="289"/>
      <c r="AS640" s="289"/>
      <c r="AT640" s="289"/>
      <c r="AU640" s="289"/>
      <c r="AV640" s="289"/>
      <c r="AW640" s="289"/>
      <c r="AX640" s="289"/>
      <c r="AY640" s="289"/>
      <c r="AZ640" s="289"/>
      <c r="BA640" s="289"/>
      <c r="BB640" s="289"/>
      <c r="BC640" s="289"/>
      <c r="BD640" s="289"/>
      <c r="BE640" s="289"/>
      <c r="BF640" s="289"/>
      <c r="BG640" s="289"/>
      <c r="BH640" s="289"/>
      <c r="BI640" s="289"/>
      <c r="BJ640" s="289"/>
      <c r="BK640" s="289"/>
      <c r="BL640" s="289"/>
      <c r="BM640" s="289"/>
      <c r="BN640" s="289"/>
      <c r="BO640" s="290"/>
      <c r="BP640" s="289"/>
      <c r="BQ640" s="289"/>
      <c r="BR640" s="289"/>
      <c r="BS640" s="289"/>
      <c r="BT640" s="289"/>
      <c r="BU640" s="289"/>
      <c r="BV640" s="289"/>
      <c r="BW640" s="289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>
      <c r="A641" s="358"/>
      <c r="B641" s="359"/>
      <c r="C641" s="359"/>
      <c r="D641" s="359"/>
      <c r="E641" s="384"/>
      <c r="F641" s="289"/>
      <c r="G641" s="289"/>
      <c r="H641" s="289"/>
      <c r="I641" s="380"/>
      <c r="J641" s="380"/>
      <c r="K641" s="289"/>
      <c r="L641" s="381"/>
      <c r="M641" s="289"/>
      <c r="N641" s="289"/>
      <c r="O641" s="289"/>
      <c r="P641" s="289"/>
      <c r="Q641" s="289"/>
      <c r="R641" s="289"/>
      <c r="S641" s="289"/>
      <c r="T641" s="289"/>
      <c r="U641" s="289"/>
      <c r="V641" s="289"/>
      <c r="W641" s="289"/>
      <c r="X641" s="380"/>
      <c r="Y641" s="380"/>
      <c r="Z641" s="380"/>
      <c r="AA641" s="289"/>
      <c r="AB641" s="289"/>
      <c r="AC641" s="289"/>
      <c r="AD641" s="289"/>
      <c r="AE641" s="383"/>
      <c r="AF641" s="383"/>
      <c r="AG641" s="383"/>
      <c r="AH641" s="383"/>
      <c r="AI641" s="289"/>
      <c r="AJ641" s="289"/>
      <c r="AK641" s="289"/>
      <c r="AL641" s="289"/>
      <c r="AM641" s="289"/>
      <c r="AN641" s="289"/>
      <c r="AO641" s="289"/>
      <c r="AP641" s="289"/>
      <c r="AQ641" s="289"/>
      <c r="AR641" s="289"/>
      <c r="AS641" s="289"/>
      <c r="AT641" s="289"/>
      <c r="AU641" s="289"/>
      <c r="AV641" s="289"/>
      <c r="AW641" s="289"/>
      <c r="AX641" s="289"/>
      <c r="AY641" s="289"/>
      <c r="AZ641" s="289"/>
      <c r="BA641" s="289"/>
      <c r="BB641" s="289"/>
      <c r="BC641" s="289"/>
      <c r="BD641" s="289"/>
      <c r="BE641" s="289"/>
      <c r="BF641" s="289"/>
      <c r="BG641" s="289"/>
      <c r="BH641" s="289"/>
      <c r="BI641" s="289"/>
      <c r="BJ641" s="289"/>
      <c r="BK641" s="289"/>
      <c r="BL641" s="289"/>
      <c r="BM641" s="289"/>
      <c r="BN641" s="289"/>
      <c r="BO641" s="290"/>
      <c r="BP641" s="289"/>
      <c r="BQ641" s="289"/>
      <c r="BR641" s="289"/>
      <c r="BS641" s="289"/>
      <c r="BT641" s="289"/>
      <c r="BU641" s="289"/>
      <c r="BV641" s="289"/>
      <c r="BW641" s="289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 customHeight="1">
      <c r="A642" s="358"/>
      <c r="B642" s="359"/>
      <c r="C642" s="359"/>
      <c r="D642" s="359"/>
      <c r="E642" s="384"/>
      <c r="F642" s="289"/>
      <c r="G642" s="289"/>
      <c r="H642" s="289"/>
      <c r="I642" s="380"/>
      <c r="J642" s="380"/>
      <c r="K642" s="289"/>
      <c r="L642" s="381"/>
      <c r="M642" s="289"/>
      <c r="N642" s="289"/>
      <c r="O642" s="289"/>
      <c r="P642" s="289"/>
      <c r="Q642" s="289"/>
      <c r="R642" s="289"/>
      <c r="S642" s="289"/>
      <c r="T642" s="289"/>
      <c r="U642" s="289"/>
      <c r="V642" s="289"/>
      <c r="W642" s="289"/>
      <c r="X642" s="380"/>
      <c r="Y642" s="380"/>
      <c r="Z642" s="380"/>
      <c r="AA642" s="289"/>
      <c r="AB642" s="289"/>
      <c r="AC642" s="289"/>
      <c r="AD642" s="289"/>
      <c r="AE642" s="383"/>
      <c r="AF642" s="383"/>
      <c r="AG642" s="383"/>
      <c r="AH642" s="383"/>
      <c r="AI642" s="289"/>
      <c r="AJ642" s="289"/>
      <c r="AK642" s="289"/>
      <c r="AL642" s="289"/>
      <c r="AM642" s="289"/>
      <c r="AN642" s="289"/>
      <c r="AO642" s="289"/>
      <c r="AP642" s="289"/>
      <c r="AQ642" s="289"/>
      <c r="AR642" s="289"/>
      <c r="AS642" s="289"/>
      <c r="AT642" s="289"/>
      <c r="AU642" s="289"/>
      <c r="AV642" s="289"/>
      <c r="AW642" s="289"/>
      <c r="AX642" s="289"/>
      <c r="AY642" s="289"/>
      <c r="AZ642" s="289"/>
      <c r="BA642" s="289"/>
      <c r="BB642" s="289"/>
      <c r="BC642" s="289"/>
      <c r="BD642" s="289"/>
      <c r="BE642" s="289"/>
      <c r="BF642" s="289"/>
      <c r="BG642" s="289"/>
      <c r="BH642" s="289"/>
      <c r="BI642" s="289"/>
      <c r="BJ642" s="289"/>
      <c r="BK642" s="289"/>
      <c r="BL642" s="289"/>
      <c r="BM642" s="289"/>
      <c r="BN642" s="289"/>
      <c r="BO642" s="290"/>
      <c r="BP642" s="289"/>
      <c r="BQ642" s="289"/>
      <c r="BR642" s="289"/>
      <c r="BS642" s="289"/>
      <c r="BT642" s="289"/>
      <c r="BU642" s="289"/>
      <c r="BV642" s="289"/>
      <c r="BW642" s="289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>
      <c r="A643" s="358"/>
      <c r="B643" s="359"/>
      <c r="C643" s="359"/>
      <c r="D643" s="359"/>
      <c r="E643" s="384"/>
      <c r="F643" s="289"/>
      <c r="G643" s="289"/>
      <c r="H643" s="289"/>
      <c r="I643" s="380"/>
      <c r="J643" s="380"/>
      <c r="K643" s="289"/>
      <c r="L643" s="381"/>
      <c r="M643" s="289"/>
      <c r="N643" s="289"/>
      <c r="O643" s="289"/>
      <c r="P643" s="289"/>
      <c r="Q643" s="289"/>
      <c r="R643" s="289"/>
      <c r="S643" s="289"/>
      <c r="T643" s="289"/>
      <c r="U643" s="289"/>
      <c r="V643" s="289"/>
      <c r="W643" s="289"/>
      <c r="X643" s="380"/>
      <c r="Y643" s="380"/>
      <c r="Z643" s="380"/>
      <c r="AA643" s="289"/>
      <c r="AB643" s="289"/>
      <c r="AC643" s="289"/>
      <c r="AD643" s="289"/>
      <c r="AE643" s="383"/>
      <c r="AF643" s="383"/>
      <c r="AG643" s="383"/>
      <c r="AH643" s="383"/>
      <c r="AI643" s="289"/>
      <c r="AJ643" s="289"/>
      <c r="AK643" s="289"/>
      <c r="AL643" s="289"/>
      <c r="AM643" s="289"/>
      <c r="AN643" s="289"/>
      <c r="AO643" s="289"/>
      <c r="AP643" s="289"/>
      <c r="AQ643" s="289"/>
      <c r="AR643" s="289"/>
      <c r="AS643" s="289"/>
      <c r="AT643" s="289"/>
      <c r="AU643" s="289"/>
      <c r="AV643" s="289"/>
      <c r="AW643" s="289"/>
      <c r="AX643" s="289"/>
      <c r="AY643" s="289"/>
      <c r="AZ643" s="289"/>
      <c r="BA643" s="289"/>
      <c r="BB643" s="289"/>
      <c r="BC643" s="289"/>
      <c r="BD643" s="289"/>
      <c r="BE643" s="289"/>
      <c r="BF643" s="289"/>
      <c r="BG643" s="289"/>
      <c r="BH643" s="289"/>
      <c r="BI643" s="289"/>
      <c r="BJ643" s="289"/>
      <c r="BK643" s="289"/>
      <c r="BL643" s="289"/>
      <c r="BM643" s="289"/>
      <c r="BN643" s="289"/>
      <c r="BO643" s="290"/>
      <c r="BP643" s="289"/>
      <c r="BQ643" s="289"/>
      <c r="BR643" s="289"/>
      <c r="BS643" s="289"/>
      <c r="BT643" s="289"/>
      <c r="BU643" s="289"/>
      <c r="BV643" s="289"/>
      <c r="BW643" s="289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>
      <c r="A644" s="358"/>
      <c r="B644" s="359"/>
      <c r="C644" s="359"/>
      <c r="D644" s="359"/>
      <c r="E644" s="384"/>
      <c r="F644" s="289"/>
      <c r="G644" s="289"/>
      <c r="H644" s="289"/>
      <c r="I644" s="380"/>
      <c r="J644" s="380"/>
      <c r="K644" s="289"/>
      <c r="L644" s="381"/>
      <c r="M644" s="289"/>
      <c r="N644" s="289"/>
      <c r="O644" s="289"/>
      <c r="P644" s="289"/>
      <c r="Q644" s="289"/>
      <c r="R644" s="289"/>
      <c r="S644" s="289"/>
      <c r="T644" s="289"/>
      <c r="U644" s="289"/>
      <c r="V644" s="289"/>
      <c r="W644" s="289"/>
      <c r="X644" s="380"/>
      <c r="Y644" s="380"/>
      <c r="Z644" s="380"/>
      <c r="AA644" s="289"/>
      <c r="AB644" s="289"/>
      <c r="AC644" s="289"/>
      <c r="AD644" s="289"/>
      <c r="AE644" s="383"/>
      <c r="AF644" s="383"/>
      <c r="AG644" s="383"/>
      <c r="AH644" s="383"/>
      <c r="AI644" s="289"/>
      <c r="AJ644" s="289"/>
      <c r="AK644" s="289"/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90"/>
      <c r="BP644" s="289"/>
      <c r="BQ644" s="289"/>
      <c r="BR644" s="289"/>
      <c r="BS644" s="289"/>
      <c r="BT644" s="289"/>
      <c r="BU644" s="289"/>
      <c r="BV644" s="289"/>
      <c r="BW644" s="289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>
      <c r="A645" s="358"/>
      <c r="B645" s="359"/>
      <c r="C645" s="359"/>
      <c r="D645" s="359"/>
      <c r="E645" s="384"/>
      <c r="F645" s="289"/>
      <c r="G645" s="289"/>
      <c r="H645" s="289"/>
      <c r="I645" s="380"/>
      <c r="J645" s="380"/>
      <c r="K645" s="289"/>
      <c r="L645" s="381"/>
      <c r="M645" s="289"/>
      <c r="N645" s="289"/>
      <c r="O645" s="289"/>
      <c r="P645" s="289"/>
      <c r="Q645" s="289"/>
      <c r="R645" s="289"/>
      <c r="S645" s="289"/>
      <c r="T645" s="289"/>
      <c r="U645" s="289"/>
      <c r="V645" s="289"/>
      <c r="W645" s="289"/>
      <c r="X645" s="380"/>
      <c r="Y645" s="380"/>
      <c r="Z645" s="380"/>
      <c r="AA645" s="289"/>
      <c r="AB645" s="289"/>
      <c r="AC645" s="289"/>
      <c r="AD645" s="289"/>
      <c r="AE645" s="383"/>
      <c r="AF645" s="383"/>
      <c r="AG645" s="383"/>
      <c r="AH645" s="383"/>
      <c r="AI645" s="289"/>
      <c r="AJ645" s="289"/>
      <c r="AK645" s="289"/>
      <c r="AL645" s="289"/>
      <c r="AM645" s="289"/>
      <c r="AN645" s="289"/>
      <c r="AO645" s="289"/>
      <c r="AP645" s="289"/>
      <c r="AQ645" s="289"/>
      <c r="AR645" s="289"/>
      <c r="AS645" s="289"/>
      <c r="AT645" s="289"/>
      <c r="AU645" s="289"/>
      <c r="AV645" s="289"/>
      <c r="AW645" s="289"/>
      <c r="AX645" s="289"/>
      <c r="AY645" s="289"/>
      <c r="AZ645" s="289"/>
      <c r="BA645" s="289"/>
      <c r="BB645" s="289"/>
      <c r="BC645" s="289"/>
      <c r="BD645" s="289"/>
      <c r="BE645" s="289"/>
      <c r="BF645" s="289"/>
      <c r="BG645" s="289"/>
      <c r="BH645" s="289"/>
      <c r="BI645" s="289"/>
      <c r="BJ645" s="289"/>
      <c r="BK645" s="289"/>
      <c r="BL645" s="289"/>
      <c r="BM645" s="289"/>
      <c r="BN645" s="289"/>
      <c r="BO645" s="290"/>
      <c r="BP645" s="289"/>
      <c r="BQ645" s="289"/>
      <c r="BR645" s="289"/>
      <c r="BS645" s="289"/>
      <c r="BT645" s="289"/>
      <c r="BU645" s="289"/>
      <c r="BV645" s="289"/>
      <c r="BW645" s="289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>
      <c r="A646" s="358"/>
      <c r="B646" s="359"/>
      <c r="C646" s="359"/>
      <c r="D646" s="359"/>
      <c r="E646" s="384"/>
      <c r="F646" s="289"/>
      <c r="G646" s="289"/>
      <c r="H646" s="289"/>
      <c r="I646" s="380"/>
      <c r="J646" s="380"/>
      <c r="K646" s="289"/>
      <c r="L646" s="381"/>
      <c r="M646" s="289"/>
      <c r="N646" s="289"/>
      <c r="O646" s="289"/>
      <c r="P646" s="289"/>
      <c r="Q646" s="289"/>
      <c r="R646" s="289"/>
      <c r="S646" s="289"/>
      <c r="T646" s="289"/>
      <c r="U646" s="289"/>
      <c r="V646" s="289"/>
      <c r="W646" s="289"/>
      <c r="X646" s="380"/>
      <c r="Y646" s="380"/>
      <c r="Z646" s="380"/>
      <c r="AA646" s="289"/>
      <c r="AB646" s="289"/>
      <c r="AC646" s="289"/>
      <c r="AD646" s="289"/>
      <c r="AE646" s="383"/>
      <c r="AF646" s="383"/>
      <c r="AG646" s="383"/>
      <c r="AH646" s="383"/>
      <c r="AI646" s="289"/>
      <c r="AJ646" s="289"/>
      <c r="AK646" s="289"/>
      <c r="AL646" s="289"/>
      <c r="AM646" s="289"/>
      <c r="AN646" s="289"/>
      <c r="AO646" s="289"/>
      <c r="AP646" s="289"/>
      <c r="AQ646" s="289"/>
      <c r="AR646" s="289"/>
      <c r="AS646" s="289"/>
      <c r="AT646" s="289"/>
      <c r="AU646" s="289"/>
      <c r="AV646" s="289"/>
      <c r="AW646" s="289"/>
      <c r="AX646" s="289"/>
      <c r="AY646" s="289"/>
      <c r="AZ646" s="289"/>
      <c r="BA646" s="289"/>
      <c r="BB646" s="289"/>
      <c r="BC646" s="289"/>
      <c r="BD646" s="289"/>
      <c r="BE646" s="289"/>
      <c r="BF646" s="289"/>
      <c r="BG646" s="289"/>
      <c r="BH646" s="289"/>
      <c r="BI646" s="289"/>
      <c r="BJ646" s="289"/>
      <c r="BK646" s="289"/>
      <c r="BL646" s="289"/>
      <c r="BM646" s="289"/>
      <c r="BN646" s="289"/>
      <c r="BO646" s="290"/>
      <c r="BP646" s="289"/>
      <c r="BQ646" s="289"/>
      <c r="BR646" s="289"/>
      <c r="BS646" s="289"/>
      <c r="BT646" s="289"/>
      <c r="BU646" s="289"/>
      <c r="BV646" s="289"/>
      <c r="BW646" s="289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>
      <c r="A647" s="358"/>
      <c r="B647" s="359"/>
      <c r="C647" s="359"/>
      <c r="D647" s="359"/>
      <c r="E647" s="384"/>
      <c r="F647" s="289"/>
      <c r="G647" s="289"/>
      <c r="H647" s="289"/>
      <c r="I647" s="380"/>
      <c r="J647" s="380"/>
      <c r="K647" s="289"/>
      <c r="L647" s="381"/>
      <c r="M647" s="289"/>
      <c r="N647" s="289"/>
      <c r="O647" s="289"/>
      <c r="P647" s="289"/>
      <c r="Q647" s="289"/>
      <c r="R647" s="289"/>
      <c r="S647" s="289"/>
      <c r="T647" s="289"/>
      <c r="U647" s="289"/>
      <c r="V647" s="289"/>
      <c r="W647" s="289"/>
      <c r="X647" s="380"/>
      <c r="Y647" s="380"/>
      <c r="Z647" s="380"/>
      <c r="AA647" s="289"/>
      <c r="AB647" s="289"/>
      <c r="AC647" s="289"/>
      <c r="AD647" s="289"/>
      <c r="AE647" s="383"/>
      <c r="AF647" s="383"/>
      <c r="AG647" s="383"/>
      <c r="AH647" s="383"/>
      <c r="AI647" s="289"/>
      <c r="AJ647" s="289"/>
      <c r="AK647" s="289"/>
      <c r="AL647" s="289"/>
      <c r="AM647" s="289"/>
      <c r="AN647" s="289"/>
      <c r="AO647" s="289"/>
      <c r="AP647" s="289"/>
      <c r="AQ647" s="289"/>
      <c r="AR647" s="289"/>
      <c r="AS647" s="289"/>
      <c r="AT647" s="289"/>
      <c r="AU647" s="289"/>
      <c r="AV647" s="289"/>
      <c r="AW647" s="289"/>
      <c r="AX647" s="289"/>
      <c r="AY647" s="289"/>
      <c r="AZ647" s="289"/>
      <c r="BA647" s="289"/>
      <c r="BB647" s="289"/>
      <c r="BC647" s="289"/>
      <c r="BD647" s="289"/>
      <c r="BE647" s="289"/>
      <c r="BF647" s="289"/>
      <c r="BG647" s="289"/>
      <c r="BH647" s="289"/>
      <c r="BI647" s="289"/>
      <c r="BJ647" s="289"/>
      <c r="BK647" s="289"/>
      <c r="BL647" s="289"/>
      <c r="BM647" s="289"/>
      <c r="BN647" s="289"/>
      <c r="BO647" s="290"/>
      <c r="BP647" s="289"/>
      <c r="BQ647" s="289"/>
      <c r="BR647" s="289"/>
      <c r="BS647" s="289"/>
      <c r="BT647" s="289"/>
      <c r="BU647" s="289"/>
      <c r="BV647" s="289"/>
      <c r="BW647" s="289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>
      <c r="A648" s="358"/>
      <c r="B648" s="359"/>
      <c r="C648" s="359"/>
      <c r="D648" s="359"/>
      <c r="E648" s="384"/>
      <c r="F648" s="289"/>
      <c r="G648" s="289"/>
      <c r="H648" s="289"/>
      <c r="I648" s="380"/>
      <c r="J648" s="380"/>
      <c r="K648" s="289"/>
      <c r="L648" s="381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380"/>
      <c r="Y648" s="380"/>
      <c r="Z648" s="380"/>
      <c r="AA648" s="289"/>
      <c r="AB648" s="289"/>
      <c r="AC648" s="289"/>
      <c r="AD648" s="289"/>
      <c r="AE648" s="383"/>
      <c r="AF648" s="383"/>
      <c r="AG648" s="383"/>
      <c r="AH648" s="383"/>
      <c r="AI648" s="289"/>
      <c r="AJ648" s="289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90"/>
      <c r="BP648" s="289"/>
      <c r="BQ648" s="289"/>
      <c r="BR648" s="289"/>
      <c r="BS648" s="289"/>
      <c r="BT648" s="289"/>
      <c r="BU648" s="289"/>
      <c r="BV648" s="289"/>
      <c r="BW648" s="289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>
      <c r="A649" s="358"/>
      <c r="B649" s="359"/>
      <c r="C649" s="359"/>
      <c r="D649" s="359"/>
      <c r="E649" s="384"/>
      <c r="F649" s="289"/>
      <c r="G649" s="289"/>
      <c r="H649" s="289"/>
      <c r="I649" s="380"/>
      <c r="J649" s="380"/>
      <c r="K649" s="289"/>
      <c r="L649" s="381"/>
      <c r="M649" s="289"/>
      <c r="N649" s="289"/>
      <c r="O649" s="289"/>
      <c r="P649" s="289"/>
      <c r="Q649" s="289"/>
      <c r="R649" s="289"/>
      <c r="S649" s="289"/>
      <c r="T649" s="289"/>
      <c r="U649" s="289"/>
      <c r="V649" s="289"/>
      <c r="W649" s="289"/>
      <c r="X649" s="380"/>
      <c r="Y649" s="380"/>
      <c r="Z649" s="380"/>
      <c r="AA649" s="289"/>
      <c r="AB649" s="289"/>
      <c r="AC649" s="289"/>
      <c r="AD649" s="289"/>
      <c r="AE649" s="383"/>
      <c r="AF649" s="383"/>
      <c r="AG649" s="383"/>
      <c r="AH649" s="383"/>
      <c r="AI649" s="289"/>
      <c r="AJ649" s="289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90"/>
      <c r="BP649" s="289"/>
      <c r="BQ649" s="289"/>
      <c r="BR649" s="289"/>
      <c r="BS649" s="289"/>
      <c r="BT649" s="289"/>
      <c r="BU649" s="289"/>
      <c r="BV649" s="289"/>
      <c r="BW649" s="289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>
      <c r="A650" s="358"/>
      <c r="B650" s="359"/>
      <c r="C650" s="359"/>
      <c r="D650" s="359"/>
      <c r="E650" s="384"/>
      <c r="F650" s="289"/>
      <c r="G650" s="289"/>
      <c r="H650" s="289"/>
      <c r="I650" s="380"/>
      <c r="J650" s="380"/>
      <c r="K650" s="289"/>
      <c r="L650" s="381"/>
      <c r="M650" s="289"/>
      <c r="N650" s="289"/>
      <c r="O650" s="289"/>
      <c r="P650" s="289"/>
      <c r="Q650" s="289"/>
      <c r="R650" s="289"/>
      <c r="S650" s="289"/>
      <c r="T650" s="289"/>
      <c r="U650" s="289"/>
      <c r="V650" s="289"/>
      <c r="W650" s="289"/>
      <c r="X650" s="380"/>
      <c r="Y650" s="380"/>
      <c r="Z650" s="380"/>
      <c r="AA650" s="289"/>
      <c r="AB650" s="289"/>
      <c r="AC650" s="289"/>
      <c r="AD650" s="289"/>
      <c r="AE650" s="383"/>
      <c r="AF650" s="383"/>
      <c r="AG650" s="383"/>
      <c r="AH650" s="383"/>
      <c r="AI650" s="289"/>
      <c r="AJ650" s="289"/>
      <c r="AK650" s="289"/>
      <c r="AL650" s="289"/>
      <c r="AM650" s="289"/>
      <c r="AN650" s="289"/>
      <c r="AO650" s="289"/>
      <c r="AP650" s="289"/>
      <c r="AQ650" s="289"/>
      <c r="AR650" s="289"/>
      <c r="AS650" s="289"/>
      <c r="AT650" s="289"/>
      <c r="AU650" s="289"/>
      <c r="AV650" s="289"/>
      <c r="AW650" s="289"/>
      <c r="AX650" s="289"/>
      <c r="AY650" s="289"/>
      <c r="AZ650" s="289"/>
      <c r="BA650" s="289"/>
      <c r="BB650" s="289"/>
      <c r="BC650" s="289"/>
      <c r="BD650" s="289"/>
      <c r="BE650" s="289"/>
      <c r="BF650" s="289"/>
      <c r="BG650" s="289"/>
      <c r="BH650" s="289"/>
      <c r="BI650" s="289"/>
      <c r="BJ650" s="289"/>
      <c r="BK650" s="289"/>
      <c r="BL650" s="289"/>
      <c r="BM650" s="289"/>
      <c r="BN650" s="289"/>
      <c r="BO650" s="290"/>
      <c r="BP650" s="289"/>
      <c r="BQ650" s="289"/>
      <c r="BR650" s="289"/>
      <c r="BS650" s="289"/>
      <c r="BT650" s="289"/>
      <c r="BU650" s="289"/>
      <c r="BV650" s="289"/>
      <c r="BW650" s="289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>
      <c r="A651" s="358"/>
      <c r="B651" s="359"/>
      <c r="C651" s="359"/>
      <c r="D651" s="359"/>
      <c r="E651" s="384"/>
      <c r="F651" s="289"/>
      <c r="G651" s="289"/>
      <c r="H651" s="289"/>
      <c r="I651" s="380"/>
      <c r="J651" s="380"/>
      <c r="K651" s="289"/>
      <c r="L651" s="381"/>
      <c r="M651" s="289"/>
      <c r="N651" s="289"/>
      <c r="O651" s="289"/>
      <c r="P651" s="289"/>
      <c r="Q651" s="289"/>
      <c r="R651" s="289"/>
      <c r="S651" s="289"/>
      <c r="T651" s="289"/>
      <c r="U651" s="289"/>
      <c r="V651" s="289"/>
      <c r="W651" s="289"/>
      <c r="X651" s="380"/>
      <c r="Y651" s="380"/>
      <c r="Z651" s="380"/>
      <c r="AA651" s="289"/>
      <c r="AB651" s="289"/>
      <c r="AC651" s="289"/>
      <c r="AD651" s="289"/>
      <c r="AE651" s="383"/>
      <c r="AF651" s="383"/>
      <c r="AG651" s="383"/>
      <c r="AH651" s="383"/>
      <c r="AI651" s="289"/>
      <c r="AJ651" s="289"/>
      <c r="AK651" s="289"/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/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/>
      <c r="BN651" s="289"/>
      <c r="BO651" s="290"/>
      <c r="BP651" s="289"/>
      <c r="BQ651" s="289"/>
      <c r="BR651" s="289"/>
      <c r="BS651" s="289"/>
      <c r="BT651" s="289"/>
      <c r="BU651" s="289"/>
      <c r="BV651" s="289"/>
      <c r="BW651" s="289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>
      <c r="A652" s="358"/>
      <c r="B652" s="359"/>
      <c r="C652" s="359"/>
      <c r="D652" s="359"/>
      <c r="E652" s="384"/>
      <c r="F652" s="289"/>
      <c r="G652" s="289"/>
      <c r="H652" s="289"/>
      <c r="I652" s="380"/>
      <c r="J652" s="380"/>
      <c r="K652" s="289"/>
      <c r="L652" s="381"/>
      <c r="M652" s="289"/>
      <c r="N652" s="289"/>
      <c r="O652" s="289"/>
      <c r="P652" s="289"/>
      <c r="Q652" s="289"/>
      <c r="R652" s="289"/>
      <c r="S652" s="289"/>
      <c r="T652" s="289"/>
      <c r="U652" s="289"/>
      <c r="V652" s="289"/>
      <c r="W652" s="289"/>
      <c r="X652" s="380"/>
      <c r="Y652" s="380"/>
      <c r="Z652" s="380"/>
      <c r="AA652" s="289"/>
      <c r="AB652" s="289"/>
      <c r="AC652" s="289"/>
      <c r="AD652" s="289"/>
      <c r="AE652" s="383"/>
      <c r="AF652" s="383"/>
      <c r="AG652" s="383"/>
      <c r="AH652" s="383"/>
      <c r="AI652" s="289"/>
      <c r="AJ652" s="289"/>
      <c r="AK652" s="289"/>
      <c r="AL652" s="289"/>
      <c r="AM652" s="289"/>
      <c r="AN652" s="289"/>
      <c r="AO652" s="289"/>
      <c r="AP652" s="289"/>
      <c r="AQ652" s="289"/>
      <c r="AR652" s="289"/>
      <c r="AS652" s="289"/>
      <c r="AT652" s="289"/>
      <c r="AU652" s="289"/>
      <c r="AV652" s="289"/>
      <c r="AW652" s="289"/>
      <c r="AX652" s="289"/>
      <c r="AY652" s="289"/>
      <c r="AZ652" s="289"/>
      <c r="BA652" s="289"/>
      <c r="BB652" s="289"/>
      <c r="BC652" s="289"/>
      <c r="BD652" s="289"/>
      <c r="BE652" s="289"/>
      <c r="BF652" s="289"/>
      <c r="BG652" s="289"/>
      <c r="BH652" s="289"/>
      <c r="BI652" s="289"/>
      <c r="BJ652" s="289"/>
      <c r="BK652" s="289"/>
      <c r="BL652" s="289"/>
      <c r="BM652" s="289"/>
      <c r="BN652" s="289"/>
      <c r="BO652" s="290"/>
      <c r="BP652" s="289"/>
      <c r="BQ652" s="289"/>
      <c r="BR652" s="289"/>
      <c r="BS652" s="289"/>
      <c r="BT652" s="289"/>
      <c r="BU652" s="289"/>
      <c r="BV652" s="289"/>
      <c r="BW652" s="289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>
      <c r="A653" s="358"/>
      <c r="B653" s="359"/>
      <c r="C653" s="359"/>
      <c r="D653" s="359"/>
      <c r="E653" s="384"/>
      <c r="F653" s="289"/>
      <c r="G653" s="289"/>
      <c r="H653" s="289"/>
      <c r="I653" s="380"/>
      <c r="J653" s="380"/>
      <c r="K653" s="289"/>
      <c r="L653" s="381"/>
      <c r="M653" s="289"/>
      <c r="N653" s="289"/>
      <c r="O653" s="289"/>
      <c r="P653" s="289"/>
      <c r="Q653" s="289"/>
      <c r="R653" s="289"/>
      <c r="S653" s="289"/>
      <c r="T653" s="289"/>
      <c r="U653" s="289"/>
      <c r="V653" s="289"/>
      <c r="W653" s="289"/>
      <c r="X653" s="380"/>
      <c r="Y653" s="380"/>
      <c r="Z653" s="380"/>
      <c r="AA653" s="289"/>
      <c r="AB653" s="289"/>
      <c r="AC653" s="289"/>
      <c r="AD653" s="289"/>
      <c r="AE653" s="383"/>
      <c r="AF653" s="383"/>
      <c r="AG653" s="383"/>
      <c r="AH653" s="383"/>
      <c r="AI653" s="289"/>
      <c r="AJ653" s="289"/>
      <c r="AK653" s="289"/>
      <c r="AL653" s="289"/>
      <c r="AM653" s="289"/>
      <c r="AN653" s="289"/>
      <c r="AO653" s="289"/>
      <c r="AP653" s="289"/>
      <c r="AQ653" s="289"/>
      <c r="AR653" s="289"/>
      <c r="AS653" s="289"/>
      <c r="AT653" s="289"/>
      <c r="AU653" s="289"/>
      <c r="AV653" s="289"/>
      <c r="AW653" s="289"/>
      <c r="AX653" s="289"/>
      <c r="AY653" s="289"/>
      <c r="AZ653" s="289"/>
      <c r="BA653" s="289"/>
      <c r="BB653" s="289"/>
      <c r="BC653" s="289"/>
      <c r="BD653" s="289"/>
      <c r="BE653" s="289"/>
      <c r="BF653" s="289"/>
      <c r="BG653" s="289"/>
      <c r="BH653" s="289"/>
      <c r="BI653" s="289"/>
      <c r="BJ653" s="289"/>
      <c r="BK653" s="289"/>
      <c r="BL653" s="289"/>
      <c r="BM653" s="289"/>
      <c r="BN653" s="289"/>
      <c r="BO653" s="290"/>
      <c r="BP653" s="289"/>
      <c r="BQ653" s="289"/>
      <c r="BR653" s="289"/>
      <c r="BS653" s="289"/>
      <c r="BT653" s="289"/>
      <c r="BU653" s="289"/>
      <c r="BV653" s="289"/>
      <c r="BW653" s="289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>
      <c r="A654" s="358"/>
      <c r="B654" s="359"/>
      <c r="C654" s="359"/>
      <c r="D654" s="359"/>
      <c r="E654" s="384"/>
      <c r="F654" s="289"/>
      <c r="G654" s="289"/>
      <c r="H654" s="289"/>
      <c r="I654" s="380"/>
      <c r="J654" s="380"/>
      <c r="K654" s="289"/>
      <c r="L654" s="381"/>
      <c r="M654" s="289"/>
      <c r="N654" s="289"/>
      <c r="O654" s="289"/>
      <c r="P654" s="289"/>
      <c r="Q654" s="289"/>
      <c r="R654" s="289"/>
      <c r="S654" s="289"/>
      <c r="T654" s="289"/>
      <c r="U654" s="289"/>
      <c r="V654" s="289"/>
      <c r="W654" s="289"/>
      <c r="X654" s="380"/>
      <c r="Y654" s="380"/>
      <c r="Z654" s="380"/>
      <c r="AA654" s="289"/>
      <c r="AB654" s="289"/>
      <c r="AC654" s="289"/>
      <c r="AD654" s="289"/>
      <c r="AE654" s="383"/>
      <c r="AF654" s="383"/>
      <c r="AG654" s="383"/>
      <c r="AH654" s="383"/>
      <c r="AI654" s="289"/>
      <c r="AJ654" s="289"/>
      <c r="AK654" s="289"/>
      <c r="AL654" s="289"/>
      <c r="AM654" s="289"/>
      <c r="AN654" s="289"/>
      <c r="AO654" s="289"/>
      <c r="AP654" s="289"/>
      <c r="AQ654" s="289"/>
      <c r="AR654" s="289"/>
      <c r="AS654" s="289"/>
      <c r="AT654" s="289"/>
      <c r="AU654" s="289"/>
      <c r="AV654" s="289"/>
      <c r="AW654" s="289"/>
      <c r="AX654" s="289"/>
      <c r="AY654" s="289"/>
      <c r="AZ654" s="289"/>
      <c r="BA654" s="289"/>
      <c r="BB654" s="289"/>
      <c r="BC654" s="289"/>
      <c r="BD654" s="289"/>
      <c r="BE654" s="289"/>
      <c r="BF654" s="289"/>
      <c r="BG654" s="289"/>
      <c r="BH654" s="289"/>
      <c r="BI654" s="289"/>
      <c r="BJ654" s="289"/>
      <c r="BK654" s="289"/>
      <c r="BL654" s="289"/>
      <c r="BM654" s="289"/>
      <c r="BN654" s="289"/>
      <c r="BO654" s="290"/>
      <c r="BP654" s="289"/>
      <c r="BQ654" s="289"/>
      <c r="BR654" s="289"/>
      <c r="BS654" s="289"/>
      <c r="BT654" s="289"/>
      <c r="BU654" s="289"/>
      <c r="BV654" s="289"/>
      <c r="BW654" s="289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>
      <c r="A655" s="358"/>
      <c r="B655" s="359"/>
      <c r="C655" s="359"/>
      <c r="D655" s="359"/>
      <c r="E655" s="384"/>
      <c r="F655" s="289"/>
      <c r="G655" s="289"/>
      <c r="H655" s="289"/>
      <c r="I655" s="380"/>
      <c r="J655" s="380"/>
      <c r="K655" s="289"/>
      <c r="L655" s="381"/>
      <c r="M655" s="289"/>
      <c r="N655" s="289"/>
      <c r="O655" s="289"/>
      <c r="P655" s="289"/>
      <c r="Q655" s="289"/>
      <c r="R655" s="289"/>
      <c r="S655" s="289"/>
      <c r="T655" s="289"/>
      <c r="U655" s="289"/>
      <c r="V655" s="289"/>
      <c r="W655" s="289"/>
      <c r="X655" s="380"/>
      <c r="Y655" s="380"/>
      <c r="Z655" s="380"/>
      <c r="AA655" s="289"/>
      <c r="AB655" s="289"/>
      <c r="AC655" s="289"/>
      <c r="AD655" s="289"/>
      <c r="AE655" s="383"/>
      <c r="AF655" s="383"/>
      <c r="AG655" s="383"/>
      <c r="AH655" s="383"/>
      <c r="AI655" s="289"/>
      <c r="AJ655" s="289"/>
      <c r="AK655" s="289"/>
      <c r="AL655" s="289"/>
      <c r="AM655" s="289"/>
      <c r="AN655" s="289"/>
      <c r="AO655" s="289"/>
      <c r="AP655" s="289"/>
      <c r="AQ655" s="289"/>
      <c r="AR655" s="289"/>
      <c r="AS655" s="289"/>
      <c r="AT655" s="289"/>
      <c r="AU655" s="289"/>
      <c r="AV655" s="289"/>
      <c r="AW655" s="289"/>
      <c r="AX655" s="289"/>
      <c r="AY655" s="289"/>
      <c r="AZ655" s="289"/>
      <c r="BA655" s="289"/>
      <c r="BB655" s="289"/>
      <c r="BC655" s="289"/>
      <c r="BD655" s="289"/>
      <c r="BE655" s="289"/>
      <c r="BF655" s="289"/>
      <c r="BG655" s="289"/>
      <c r="BH655" s="289"/>
      <c r="BI655" s="289"/>
      <c r="BJ655" s="289"/>
      <c r="BK655" s="289"/>
      <c r="BL655" s="289"/>
      <c r="BM655" s="289"/>
      <c r="BN655" s="289"/>
      <c r="BO655" s="290"/>
      <c r="BP655" s="289"/>
      <c r="BQ655" s="289"/>
      <c r="BR655" s="289"/>
      <c r="BS655" s="289"/>
      <c r="BT655" s="289"/>
      <c r="BU655" s="289"/>
      <c r="BV655" s="289"/>
      <c r="BW655" s="289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>
      <c r="A656" s="358"/>
      <c r="B656" s="359"/>
      <c r="C656" s="359"/>
      <c r="D656" s="359"/>
      <c r="E656" s="384"/>
      <c r="F656" s="289"/>
      <c r="G656" s="289"/>
      <c r="H656" s="289"/>
      <c r="I656" s="380"/>
      <c r="J656" s="380"/>
      <c r="K656" s="289"/>
      <c r="L656" s="381"/>
      <c r="M656" s="289"/>
      <c r="N656" s="289"/>
      <c r="O656" s="289"/>
      <c r="P656" s="289"/>
      <c r="Q656" s="289"/>
      <c r="R656" s="289"/>
      <c r="S656" s="289"/>
      <c r="T656" s="289"/>
      <c r="U656" s="289"/>
      <c r="V656" s="289"/>
      <c r="W656" s="289"/>
      <c r="X656" s="380"/>
      <c r="Y656" s="380"/>
      <c r="Z656" s="380"/>
      <c r="AA656" s="289"/>
      <c r="AB656" s="289"/>
      <c r="AC656" s="289"/>
      <c r="AD656" s="289"/>
      <c r="AE656" s="383"/>
      <c r="AF656" s="383"/>
      <c r="AG656" s="383"/>
      <c r="AH656" s="383"/>
      <c r="AI656" s="289"/>
      <c r="AJ656" s="289"/>
      <c r="AK656" s="289"/>
      <c r="AL656" s="289"/>
      <c r="AM656" s="289"/>
      <c r="AN656" s="289"/>
      <c r="AO656" s="289"/>
      <c r="AP656" s="289"/>
      <c r="AQ656" s="289"/>
      <c r="AR656" s="289"/>
      <c r="AS656" s="289"/>
      <c r="AT656" s="289"/>
      <c r="AU656" s="289"/>
      <c r="AV656" s="289"/>
      <c r="AW656" s="289"/>
      <c r="AX656" s="289"/>
      <c r="AY656" s="289"/>
      <c r="AZ656" s="289"/>
      <c r="BA656" s="289"/>
      <c r="BB656" s="289"/>
      <c r="BC656" s="289"/>
      <c r="BD656" s="289"/>
      <c r="BE656" s="289"/>
      <c r="BF656" s="289"/>
      <c r="BG656" s="289"/>
      <c r="BH656" s="289"/>
      <c r="BI656" s="289"/>
      <c r="BJ656" s="289"/>
      <c r="BK656" s="289"/>
      <c r="BL656" s="289"/>
      <c r="BM656" s="289"/>
      <c r="BN656" s="289"/>
      <c r="BO656" s="290"/>
      <c r="BP656" s="289"/>
      <c r="BQ656" s="289"/>
      <c r="BR656" s="289"/>
      <c r="BS656" s="289"/>
      <c r="BT656" s="289"/>
      <c r="BU656" s="289"/>
      <c r="BV656" s="289"/>
      <c r="BW656" s="289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>
      <c r="A657" s="358"/>
      <c r="B657" s="359"/>
      <c r="C657" s="359"/>
      <c r="D657" s="359"/>
      <c r="E657" s="384"/>
      <c r="F657" s="289"/>
      <c r="G657" s="289"/>
      <c r="H657" s="289"/>
      <c r="I657" s="380"/>
      <c r="J657" s="380"/>
      <c r="K657" s="289"/>
      <c r="L657" s="381"/>
      <c r="M657" s="289"/>
      <c r="N657" s="289"/>
      <c r="O657" s="289"/>
      <c r="P657" s="289"/>
      <c r="Q657" s="289"/>
      <c r="R657" s="289"/>
      <c r="S657" s="289"/>
      <c r="T657" s="289"/>
      <c r="U657" s="289"/>
      <c r="V657" s="289"/>
      <c r="W657" s="289"/>
      <c r="X657" s="380"/>
      <c r="Y657" s="380"/>
      <c r="Z657" s="380"/>
      <c r="AA657" s="289"/>
      <c r="AB657" s="289"/>
      <c r="AC657" s="289"/>
      <c r="AD657" s="289"/>
      <c r="AE657" s="383"/>
      <c r="AF657" s="383"/>
      <c r="AG657" s="383"/>
      <c r="AH657" s="383"/>
      <c r="AI657" s="289"/>
      <c r="AJ657" s="289"/>
      <c r="AK657" s="289"/>
      <c r="AL657" s="289"/>
      <c r="AM657" s="289"/>
      <c r="AN657" s="289"/>
      <c r="AO657" s="289"/>
      <c r="AP657" s="289"/>
      <c r="AQ657" s="289"/>
      <c r="AR657" s="289"/>
      <c r="AS657" s="289"/>
      <c r="AT657" s="289"/>
      <c r="AU657" s="289"/>
      <c r="AV657" s="289"/>
      <c r="AW657" s="289"/>
      <c r="AX657" s="289"/>
      <c r="AY657" s="289"/>
      <c r="AZ657" s="289"/>
      <c r="BA657" s="289"/>
      <c r="BB657" s="289"/>
      <c r="BC657" s="289"/>
      <c r="BD657" s="289"/>
      <c r="BE657" s="289"/>
      <c r="BF657" s="289"/>
      <c r="BG657" s="289"/>
      <c r="BH657" s="289"/>
      <c r="BI657" s="289"/>
      <c r="BJ657" s="289"/>
      <c r="BK657" s="289"/>
      <c r="BL657" s="289"/>
      <c r="BM657" s="289"/>
      <c r="BN657" s="289"/>
      <c r="BO657" s="290"/>
      <c r="BP657" s="289"/>
      <c r="BQ657" s="289"/>
      <c r="BR657" s="289"/>
      <c r="BS657" s="289"/>
      <c r="BT657" s="289"/>
      <c r="BU657" s="289"/>
      <c r="BV657" s="289"/>
      <c r="BW657" s="289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>
      <c r="A658" s="358"/>
      <c r="B658" s="359"/>
      <c r="C658" s="359"/>
      <c r="D658" s="359"/>
      <c r="E658" s="384"/>
      <c r="F658" s="289"/>
      <c r="G658" s="289"/>
      <c r="H658" s="289"/>
      <c r="I658" s="380"/>
      <c r="J658" s="380"/>
      <c r="K658" s="289"/>
      <c r="L658" s="381"/>
      <c r="M658" s="289"/>
      <c r="N658" s="289"/>
      <c r="O658" s="289"/>
      <c r="P658" s="289"/>
      <c r="Q658" s="289"/>
      <c r="R658" s="289"/>
      <c r="S658" s="289"/>
      <c r="T658" s="289"/>
      <c r="U658" s="289"/>
      <c r="V658" s="289"/>
      <c r="W658" s="289"/>
      <c r="X658" s="380"/>
      <c r="Y658" s="380"/>
      <c r="Z658" s="380"/>
      <c r="AA658" s="289"/>
      <c r="AB658" s="289"/>
      <c r="AC658" s="289"/>
      <c r="AD658" s="289"/>
      <c r="AE658" s="383"/>
      <c r="AF658" s="383"/>
      <c r="AG658" s="383"/>
      <c r="AH658" s="383"/>
      <c r="AI658" s="289"/>
      <c r="AJ658" s="289"/>
      <c r="AK658" s="289"/>
      <c r="AL658" s="289"/>
      <c r="AM658" s="289"/>
      <c r="AN658" s="289"/>
      <c r="AO658" s="289"/>
      <c r="AP658" s="289"/>
      <c r="AQ658" s="289"/>
      <c r="AR658" s="289"/>
      <c r="AS658" s="289"/>
      <c r="AT658" s="289"/>
      <c r="AU658" s="289"/>
      <c r="AV658" s="289"/>
      <c r="AW658" s="289"/>
      <c r="AX658" s="289"/>
      <c r="AY658" s="289"/>
      <c r="AZ658" s="289"/>
      <c r="BA658" s="289"/>
      <c r="BB658" s="289"/>
      <c r="BC658" s="289"/>
      <c r="BD658" s="289"/>
      <c r="BE658" s="289"/>
      <c r="BF658" s="289"/>
      <c r="BG658" s="289"/>
      <c r="BH658" s="289"/>
      <c r="BI658" s="289"/>
      <c r="BJ658" s="289"/>
      <c r="BK658" s="289"/>
      <c r="BL658" s="289"/>
      <c r="BM658" s="289"/>
      <c r="BN658" s="289"/>
      <c r="BO658" s="290"/>
      <c r="BP658" s="289"/>
      <c r="BQ658" s="289"/>
      <c r="BR658" s="289"/>
      <c r="BS658" s="289"/>
      <c r="BT658" s="289"/>
      <c r="BU658" s="289"/>
      <c r="BV658" s="289"/>
      <c r="BW658" s="289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>
      <c r="A659" s="358"/>
      <c r="B659" s="359"/>
      <c r="C659" s="359"/>
      <c r="D659" s="359"/>
      <c r="E659" s="384"/>
      <c r="F659" s="289"/>
      <c r="G659" s="289"/>
      <c r="H659" s="289"/>
      <c r="I659" s="380"/>
      <c r="J659" s="380"/>
      <c r="K659" s="289"/>
      <c r="L659" s="381"/>
      <c r="M659" s="289"/>
      <c r="N659" s="289"/>
      <c r="O659" s="289"/>
      <c r="P659" s="289"/>
      <c r="Q659" s="289"/>
      <c r="R659" s="289"/>
      <c r="S659" s="289"/>
      <c r="T659" s="289"/>
      <c r="U659" s="289"/>
      <c r="V659" s="289"/>
      <c r="W659" s="289"/>
      <c r="X659" s="380"/>
      <c r="Y659" s="380"/>
      <c r="Z659" s="380"/>
      <c r="AA659" s="289"/>
      <c r="AB659" s="289"/>
      <c r="AC659" s="289"/>
      <c r="AD659" s="289"/>
      <c r="AE659" s="383"/>
      <c r="AF659" s="383"/>
      <c r="AG659" s="383"/>
      <c r="AH659" s="383"/>
      <c r="AI659" s="289"/>
      <c r="AJ659" s="289"/>
      <c r="AK659" s="289"/>
      <c r="AL659" s="289"/>
      <c r="AM659" s="289"/>
      <c r="AN659" s="289"/>
      <c r="AO659" s="289"/>
      <c r="AP659" s="289"/>
      <c r="AQ659" s="289"/>
      <c r="AR659" s="289"/>
      <c r="AS659" s="289"/>
      <c r="AT659" s="289"/>
      <c r="AU659" s="289"/>
      <c r="AV659" s="289"/>
      <c r="AW659" s="289"/>
      <c r="AX659" s="289"/>
      <c r="AY659" s="289"/>
      <c r="AZ659" s="289"/>
      <c r="BA659" s="289"/>
      <c r="BB659" s="289"/>
      <c r="BC659" s="289"/>
      <c r="BD659" s="289"/>
      <c r="BE659" s="289"/>
      <c r="BF659" s="289"/>
      <c r="BG659" s="289"/>
      <c r="BH659" s="289"/>
      <c r="BI659" s="289"/>
      <c r="BJ659" s="289"/>
      <c r="BK659" s="289"/>
      <c r="BL659" s="289"/>
      <c r="BM659" s="289"/>
      <c r="BN659" s="289"/>
      <c r="BO659" s="290"/>
      <c r="BP659" s="289"/>
      <c r="BQ659" s="289"/>
      <c r="BR659" s="289"/>
      <c r="BS659" s="289"/>
      <c r="BT659" s="289"/>
      <c r="BU659" s="289"/>
      <c r="BV659" s="289"/>
      <c r="BW659" s="289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>
      <c r="A660" s="358"/>
      <c r="B660" s="359"/>
      <c r="C660" s="359"/>
      <c r="D660" s="359"/>
      <c r="E660" s="384"/>
      <c r="F660" s="289"/>
      <c r="G660" s="289"/>
      <c r="H660" s="289"/>
      <c r="I660" s="380"/>
      <c r="J660" s="380"/>
      <c r="K660" s="289"/>
      <c r="L660" s="381"/>
      <c r="M660" s="289"/>
      <c r="N660" s="289"/>
      <c r="O660" s="289"/>
      <c r="P660" s="289"/>
      <c r="Q660" s="289"/>
      <c r="R660" s="289"/>
      <c r="S660" s="289"/>
      <c r="T660" s="289"/>
      <c r="U660" s="289"/>
      <c r="V660" s="289"/>
      <c r="W660" s="289"/>
      <c r="X660" s="380"/>
      <c r="Y660" s="380"/>
      <c r="Z660" s="380"/>
      <c r="AA660" s="289"/>
      <c r="AB660" s="289"/>
      <c r="AC660" s="289"/>
      <c r="AD660" s="289"/>
      <c r="AE660" s="383"/>
      <c r="AF660" s="383"/>
      <c r="AG660" s="383"/>
      <c r="AH660" s="383"/>
      <c r="AI660" s="289"/>
      <c r="AJ660" s="289"/>
      <c r="AK660" s="289"/>
      <c r="AL660" s="289"/>
      <c r="AM660" s="289"/>
      <c r="AN660" s="289"/>
      <c r="AO660" s="289"/>
      <c r="AP660" s="289"/>
      <c r="AQ660" s="289"/>
      <c r="AR660" s="289"/>
      <c r="AS660" s="289"/>
      <c r="AT660" s="289"/>
      <c r="AU660" s="289"/>
      <c r="AV660" s="289"/>
      <c r="AW660" s="289"/>
      <c r="AX660" s="289"/>
      <c r="AY660" s="289"/>
      <c r="AZ660" s="289"/>
      <c r="BA660" s="289"/>
      <c r="BB660" s="289"/>
      <c r="BC660" s="289"/>
      <c r="BD660" s="289"/>
      <c r="BE660" s="289"/>
      <c r="BF660" s="289"/>
      <c r="BG660" s="289"/>
      <c r="BH660" s="289"/>
      <c r="BI660" s="289"/>
      <c r="BJ660" s="289"/>
      <c r="BK660" s="289"/>
      <c r="BL660" s="289"/>
      <c r="BM660" s="289"/>
      <c r="BN660" s="289"/>
      <c r="BO660" s="290"/>
      <c r="BP660" s="289"/>
      <c r="BQ660" s="289"/>
      <c r="BR660" s="289"/>
      <c r="BS660" s="289"/>
      <c r="BT660" s="289"/>
      <c r="BU660" s="289"/>
      <c r="BV660" s="289"/>
      <c r="BW660" s="289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>
      <c r="A661" s="358"/>
      <c r="B661" s="359"/>
      <c r="C661" s="359"/>
      <c r="D661" s="359"/>
      <c r="E661" s="384"/>
      <c r="F661" s="289"/>
      <c r="G661" s="289"/>
      <c r="H661" s="289"/>
      <c r="I661" s="380"/>
      <c r="J661" s="380"/>
      <c r="K661" s="289"/>
      <c r="L661" s="381"/>
      <c r="M661" s="289"/>
      <c r="N661" s="289"/>
      <c r="O661" s="289"/>
      <c r="P661" s="289"/>
      <c r="Q661" s="289"/>
      <c r="R661" s="289"/>
      <c r="S661" s="289"/>
      <c r="T661" s="289"/>
      <c r="U661" s="289"/>
      <c r="V661" s="289"/>
      <c r="W661" s="289"/>
      <c r="X661" s="380"/>
      <c r="Y661" s="380"/>
      <c r="Z661" s="380"/>
      <c r="AA661" s="289"/>
      <c r="AB661" s="289"/>
      <c r="AC661" s="289"/>
      <c r="AD661" s="289"/>
      <c r="AE661" s="383"/>
      <c r="AF661" s="383"/>
      <c r="AG661" s="383"/>
      <c r="AH661" s="383"/>
      <c r="AI661" s="289"/>
      <c r="AJ661" s="289"/>
      <c r="AK661" s="289"/>
      <c r="AL661" s="289"/>
      <c r="AM661" s="289"/>
      <c r="AN661" s="289"/>
      <c r="AO661" s="289"/>
      <c r="AP661" s="289"/>
      <c r="AQ661" s="289"/>
      <c r="AR661" s="289"/>
      <c r="AS661" s="289"/>
      <c r="AT661" s="289"/>
      <c r="AU661" s="289"/>
      <c r="AV661" s="289"/>
      <c r="AW661" s="289"/>
      <c r="AX661" s="289"/>
      <c r="AY661" s="289"/>
      <c r="AZ661" s="289"/>
      <c r="BA661" s="289"/>
      <c r="BB661" s="289"/>
      <c r="BC661" s="289"/>
      <c r="BD661" s="289"/>
      <c r="BE661" s="289"/>
      <c r="BF661" s="289"/>
      <c r="BG661" s="289"/>
      <c r="BH661" s="289"/>
      <c r="BI661" s="289"/>
      <c r="BJ661" s="289"/>
      <c r="BK661" s="289"/>
      <c r="BL661" s="289"/>
      <c r="BM661" s="289"/>
      <c r="BN661" s="289"/>
      <c r="BO661" s="290"/>
      <c r="BP661" s="289"/>
      <c r="BQ661" s="289"/>
      <c r="BR661" s="289"/>
      <c r="BS661" s="289"/>
      <c r="BT661" s="289"/>
      <c r="BU661" s="289"/>
      <c r="BV661" s="289"/>
      <c r="BW661" s="289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>
      <c r="A662" s="358"/>
      <c r="B662" s="359"/>
      <c r="C662" s="359"/>
      <c r="D662" s="359"/>
      <c r="E662" s="384"/>
      <c r="F662" s="289"/>
      <c r="G662" s="289"/>
      <c r="H662" s="289"/>
      <c r="I662" s="380"/>
      <c r="J662" s="380"/>
      <c r="K662" s="289"/>
      <c r="L662" s="381"/>
      <c r="M662" s="289"/>
      <c r="N662" s="289"/>
      <c r="O662" s="289"/>
      <c r="P662" s="289"/>
      <c r="Q662" s="289"/>
      <c r="R662" s="289"/>
      <c r="S662" s="289"/>
      <c r="T662" s="289"/>
      <c r="U662" s="289"/>
      <c r="V662" s="289"/>
      <c r="W662" s="289"/>
      <c r="X662" s="380"/>
      <c r="Y662" s="380"/>
      <c r="Z662" s="380"/>
      <c r="AA662" s="289"/>
      <c r="AB662" s="289"/>
      <c r="AC662" s="289"/>
      <c r="AD662" s="289"/>
      <c r="AE662" s="383"/>
      <c r="AF662" s="383"/>
      <c r="AG662" s="383"/>
      <c r="AH662" s="383"/>
      <c r="AI662" s="289"/>
      <c r="AJ662" s="289"/>
      <c r="AK662" s="289"/>
      <c r="AL662" s="289"/>
      <c r="AM662" s="289"/>
      <c r="AN662" s="289"/>
      <c r="AO662" s="289"/>
      <c r="AP662" s="289"/>
      <c r="AQ662" s="289"/>
      <c r="AR662" s="289"/>
      <c r="AS662" s="289"/>
      <c r="AT662" s="289"/>
      <c r="AU662" s="289"/>
      <c r="AV662" s="289"/>
      <c r="AW662" s="289"/>
      <c r="AX662" s="289"/>
      <c r="AY662" s="289"/>
      <c r="AZ662" s="289"/>
      <c r="BA662" s="289"/>
      <c r="BB662" s="289"/>
      <c r="BC662" s="289"/>
      <c r="BD662" s="289"/>
      <c r="BE662" s="289"/>
      <c r="BF662" s="289"/>
      <c r="BG662" s="289"/>
      <c r="BH662" s="289"/>
      <c r="BI662" s="289"/>
      <c r="BJ662" s="289"/>
      <c r="BK662" s="289"/>
      <c r="BL662" s="289"/>
      <c r="BM662" s="289"/>
      <c r="BN662" s="289"/>
      <c r="BO662" s="290"/>
      <c r="BP662" s="289"/>
      <c r="BQ662" s="289"/>
      <c r="BR662" s="289"/>
      <c r="BS662" s="289"/>
      <c r="BT662" s="289"/>
      <c r="BU662" s="289"/>
      <c r="BV662" s="289"/>
      <c r="BW662" s="289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 customHeight="1">
      <c r="A663" s="358"/>
      <c r="B663" s="359"/>
      <c r="C663" s="359"/>
      <c r="D663" s="359"/>
      <c r="E663" s="384"/>
      <c r="F663" s="289"/>
      <c r="G663" s="289"/>
      <c r="H663" s="289"/>
      <c r="I663" s="380"/>
      <c r="J663" s="380"/>
      <c r="K663" s="289"/>
      <c r="L663" s="381"/>
      <c r="M663" s="289"/>
      <c r="N663" s="289"/>
      <c r="O663" s="289"/>
      <c r="P663" s="289"/>
      <c r="Q663" s="289"/>
      <c r="R663" s="289"/>
      <c r="S663" s="289"/>
      <c r="T663" s="289"/>
      <c r="U663" s="289"/>
      <c r="V663" s="289"/>
      <c r="W663" s="289"/>
      <c r="X663" s="380"/>
      <c r="Y663" s="380"/>
      <c r="Z663" s="380"/>
      <c r="AA663" s="289"/>
      <c r="AB663" s="289"/>
      <c r="AC663" s="289"/>
      <c r="AD663" s="289"/>
      <c r="AE663" s="383"/>
      <c r="AF663" s="383"/>
      <c r="AG663" s="383"/>
      <c r="AH663" s="383"/>
      <c r="AI663" s="289"/>
      <c r="AJ663" s="289"/>
      <c r="AK663" s="289"/>
      <c r="AL663" s="289"/>
      <c r="AM663" s="289"/>
      <c r="AN663" s="289"/>
      <c r="AO663" s="289"/>
      <c r="AP663" s="289"/>
      <c r="AQ663" s="289"/>
      <c r="AR663" s="289"/>
      <c r="AS663" s="289"/>
      <c r="AT663" s="289"/>
      <c r="AU663" s="289"/>
      <c r="AV663" s="289"/>
      <c r="AW663" s="289"/>
      <c r="AX663" s="289"/>
      <c r="AY663" s="289"/>
      <c r="AZ663" s="289"/>
      <c r="BA663" s="289"/>
      <c r="BB663" s="289"/>
      <c r="BC663" s="289"/>
      <c r="BD663" s="289"/>
      <c r="BE663" s="289"/>
      <c r="BF663" s="289"/>
      <c r="BG663" s="289"/>
      <c r="BH663" s="289"/>
      <c r="BI663" s="289"/>
      <c r="BJ663" s="289"/>
      <c r="BK663" s="289"/>
      <c r="BL663" s="289"/>
      <c r="BM663" s="289"/>
      <c r="BN663" s="289"/>
      <c r="BO663" s="290"/>
      <c r="BP663" s="289"/>
      <c r="BQ663" s="289"/>
      <c r="BR663" s="289"/>
      <c r="BS663" s="289"/>
      <c r="BT663" s="289"/>
      <c r="BU663" s="289"/>
      <c r="BV663" s="289"/>
      <c r="BW663" s="289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>
      <c r="A664" s="358"/>
      <c r="B664" s="359"/>
      <c r="C664" s="359"/>
      <c r="D664" s="359"/>
      <c r="E664" s="384"/>
      <c r="F664" s="289"/>
      <c r="G664" s="289"/>
      <c r="H664" s="289"/>
      <c r="I664" s="380"/>
      <c r="J664" s="380"/>
      <c r="K664" s="289"/>
      <c r="L664" s="381"/>
      <c r="M664" s="289"/>
      <c r="N664" s="289"/>
      <c r="O664" s="289"/>
      <c r="P664" s="289"/>
      <c r="Q664" s="289"/>
      <c r="R664" s="289"/>
      <c r="S664" s="289"/>
      <c r="T664" s="289"/>
      <c r="U664" s="289"/>
      <c r="V664" s="289"/>
      <c r="W664" s="289"/>
      <c r="X664" s="380"/>
      <c r="Y664" s="380"/>
      <c r="Z664" s="380"/>
      <c r="AA664" s="289"/>
      <c r="AB664" s="289"/>
      <c r="AC664" s="289"/>
      <c r="AD664" s="289"/>
      <c r="AE664" s="383"/>
      <c r="AF664" s="383"/>
      <c r="AG664" s="383"/>
      <c r="AH664" s="383"/>
      <c r="AI664" s="289"/>
      <c r="AJ664" s="289"/>
      <c r="AK664" s="289"/>
      <c r="AL664" s="289"/>
      <c r="AM664" s="289"/>
      <c r="AN664" s="289"/>
      <c r="AO664" s="289"/>
      <c r="AP664" s="289"/>
      <c r="AQ664" s="289"/>
      <c r="AR664" s="289"/>
      <c r="AS664" s="289"/>
      <c r="AT664" s="289"/>
      <c r="AU664" s="289"/>
      <c r="AV664" s="289"/>
      <c r="AW664" s="289"/>
      <c r="AX664" s="289"/>
      <c r="AY664" s="289"/>
      <c r="AZ664" s="289"/>
      <c r="BA664" s="289"/>
      <c r="BB664" s="289"/>
      <c r="BC664" s="289"/>
      <c r="BD664" s="289"/>
      <c r="BE664" s="289"/>
      <c r="BF664" s="289"/>
      <c r="BG664" s="289"/>
      <c r="BH664" s="289"/>
      <c r="BI664" s="289"/>
      <c r="BJ664" s="289"/>
      <c r="BK664" s="289"/>
      <c r="BL664" s="289"/>
      <c r="BM664" s="289"/>
      <c r="BN664" s="289"/>
      <c r="BO664" s="290"/>
      <c r="BP664" s="289"/>
      <c r="BQ664" s="289"/>
      <c r="BR664" s="289"/>
      <c r="BS664" s="289"/>
      <c r="BT664" s="289"/>
      <c r="BU664" s="289"/>
      <c r="BV664" s="289"/>
      <c r="BW664" s="289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 customHeight="1">
      <c r="A665" s="358"/>
      <c r="B665" s="359"/>
      <c r="C665" s="359"/>
      <c r="D665" s="359"/>
      <c r="E665" s="384"/>
      <c r="F665" s="289"/>
      <c r="G665" s="289"/>
      <c r="H665" s="289"/>
      <c r="I665" s="380"/>
      <c r="J665" s="380"/>
      <c r="K665" s="289"/>
      <c r="L665" s="381"/>
      <c r="M665" s="289"/>
      <c r="N665" s="289"/>
      <c r="O665" s="289"/>
      <c r="P665" s="289"/>
      <c r="Q665" s="289"/>
      <c r="R665" s="289"/>
      <c r="S665" s="289"/>
      <c r="T665" s="289"/>
      <c r="U665" s="289"/>
      <c r="V665" s="289"/>
      <c r="W665" s="289"/>
      <c r="X665" s="380"/>
      <c r="Y665" s="380"/>
      <c r="Z665" s="380"/>
      <c r="AA665" s="289"/>
      <c r="AB665" s="289"/>
      <c r="AC665" s="289"/>
      <c r="AD665" s="289"/>
      <c r="AE665" s="383"/>
      <c r="AF665" s="383"/>
      <c r="AG665" s="383"/>
      <c r="AH665" s="383"/>
      <c r="AI665" s="289"/>
      <c r="AJ665" s="289"/>
      <c r="AK665" s="289"/>
      <c r="AL665" s="289"/>
      <c r="AM665" s="289"/>
      <c r="AN665" s="289"/>
      <c r="AO665" s="289"/>
      <c r="AP665" s="289"/>
      <c r="AQ665" s="289"/>
      <c r="AR665" s="289"/>
      <c r="AS665" s="289"/>
      <c r="AT665" s="289"/>
      <c r="AU665" s="289"/>
      <c r="AV665" s="289"/>
      <c r="AW665" s="289"/>
      <c r="AX665" s="289"/>
      <c r="AY665" s="289"/>
      <c r="AZ665" s="289"/>
      <c r="BA665" s="289"/>
      <c r="BB665" s="289"/>
      <c r="BC665" s="289"/>
      <c r="BD665" s="289"/>
      <c r="BE665" s="289"/>
      <c r="BF665" s="289"/>
      <c r="BG665" s="289"/>
      <c r="BH665" s="289"/>
      <c r="BI665" s="289"/>
      <c r="BJ665" s="289"/>
      <c r="BK665" s="289"/>
      <c r="BL665" s="289"/>
      <c r="BM665" s="289"/>
      <c r="BN665" s="289"/>
      <c r="BO665" s="290"/>
      <c r="BP665" s="289"/>
      <c r="BQ665" s="289"/>
      <c r="BR665" s="289"/>
      <c r="BS665" s="289"/>
      <c r="BT665" s="289"/>
      <c r="BU665" s="289"/>
      <c r="BV665" s="289"/>
      <c r="BW665" s="289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>
      <c r="A666" s="358"/>
      <c r="B666" s="359"/>
      <c r="C666" s="359"/>
      <c r="D666" s="359"/>
      <c r="E666" s="384"/>
      <c r="F666" s="289"/>
      <c r="G666" s="289"/>
      <c r="H666" s="289"/>
      <c r="I666" s="380"/>
      <c r="J666" s="380"/>
      <c r="K666" s="289"/>
      <c r="L666" s="381"/>
      <c r="M666" s="289"/>
      <c r="N666" s="289"/>
      <c r="O666" s="289"/>
      <c r="P666" s="289"/>
      <c r="Q666" s="289"/>
      <c r="R666" s="289"/>
      <c r="S666" s="289"/>
      <c r="T666" s="289"/>
      <c r="U666" s="289"/>
      <c r="V666" s="289"/>
      <c r="W666" s="289"/>
      <c r="X666" s="380"/>
      <c r="Y666" s="380"/>
      <c r="Z666" s="380"/>
      <c r="AA666" s="289"/>
      <c r="AB666" s="289"/>
      <c r="AC666" s="289"/>
      <c r="AD666" s="289"/>
      <c r="AE666" s="383"/>
      <c r="AF666" s="383"/>
      <c r="AG666" s="383"/>
      <c r="AH666" s="383"/>
      <c r="AI666" s="289"/>
      <c r="AJ666" s="289"/>
      <c r="AK666" s="289"/>
      <c r="AL666" s="289"/>
      <c r="AM666" s="289"/>
      <c r="AN666" s="289"/>
      <c r="AO666" s="289"/>
      <c r="AP666" s="289"/>
      <c r="AQ666" s="289"/>
      <c r="AR666" s="289"/>
      <c r="AS666" s="289"/>
      <c r="AT666" s="289"/>
      <c r="AU666" s="289"/>
      <c r="AV666" s="289"/>
      <c r="AW666" s="289"/>
      <c r="AX666" s="289"/>
      <c r="AY666" s="289"/>
      <c r="AZ666" s="289"/>
      <c r="BA666" s="289"/>
      <c r="BB666" s="289"/>
      <c r="BC666" s="289"/>
      <c r="BD666" s="289"/>
      <c r="BE666" s="289"/>
      <c r="BF666" s="289"/>
      <c r="BG666" s="289"/>
      <c r="BH666" s="289"/>
      <c r="BI666" s="289"/>
      <c r="BJ666" s="289"/>
      <c r="BK666" s="289"/>
      <c r="BL666" s="289"/>
      <c r="BM666" s="289"/>
      <c r="BN666" s="289"/>
      <c r="BO666" s="290"/>
      <c r="BP666" s="289"/>
      <c r="BQ666" s="289"/>
      <c r="BR666" s="289"/>
      <c r="BS666" s="289"/>
      <c r="BT666" s="289"/>
      <c r="BU666" s="289"/>
      <c r="BV666" s="289"/>
      <c r="BW666" s="289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>
      <c r="A667" s="358"/>
      <c r="B667" s="359"/>
      <c r="C667" s="359"/>
      <c r="D667" s="359"/>
      <c r="E667" s="384"/>
      <c r="F667" s="289"/>
      <c r="G667" s="289"/>
      <c r="H667" s="289"/>
      <c r="I667" s="380"/>
      <c r="J667" s="380"/>
      <c r="K667" s="289"/>
      <c r="L667" s="381"/>
      <c r="M667" s="289"/>
      <c r="N667" s="289"/>
      <c r="O667" s="289"/>
      <c r="P667" s="289"/>
      <c r="Q667" s="289"/>
      <c r="R667" s="289"/>
      <c r="S667" s="289"/>
      <c r="T667" s="289"/>
      <c r="U667" s="289"/>
      <c r="V667" s="289"/>
      <c r="W667" s="289"/>
      <c r="X667" s="380"/>
      <c r="Y667" s="380"/>
      <c r="Z667" s="380"/>
      <c r="AA667" s="289"/>
      <c r="AB667" s="289"/>
      <c r="AC667" s="289"/>
      <c r="AD667" s="289"/>
      <c r="AE667" s="383"/>
      <c r="AF667" s="383"/>
      <c r="AG667" s="383"/>
      <c r="AH667" s="383"/>
      <c r="AI667" s="289"/>
      <c r="AJ667" s="289"/>
      <c r="AK667" s="289"/>
      <c r="AL667" s="289"/>
      <c r="AM667" s="289"/>
      <c r="AN667" s="289"/>
      <c r="AO667" s="289"/>
      <c r="AP667" s="289"/>
      <c r="AQ667" s="289"/>
      <c r="AR667" s="289"/>
      <c r="AS667" s="289"/>
      <c r="AT667" s="289"/>
      <c r="AU667" s="289"/>
      <c r="AV667" s="289"/>
      <c r="AW667" s="289"/>
      <c r="AX667" s="289"/>
      <c r="AY667" s="289"/>
      <c r="AZ667" s="289"/>
      <c r="BA667" s="289"/>
      <c r="BB667" s="289"/>
      <c r="BC667" s="289"/>
      <c r="BD667" s="289"/>
      <c r="BE667" s="289"/>
      <c r="BF667" s="289"/>
      <c r="BG667" s="289"/>
      <c r="BH667" s="289"/>
      <c r="BI667" s="289"/>
      <c r="BJ667" s="289"/>
      <c r="BK667" s="289"/>
      <c r="BL667" s="289"/>
      <c r="BM667" s="289"/>
      <c r="BN667" s="289"/>
      <c r="BO667" s="290"/>
      <c r="BP667" s="289"/>
      <c r="BQ667" s="289"/>
      <c r="BR667" s="289"/>
      <c r="BS667" s="289"/>
      <c r="BT667" s="289"/>
      <c r="BU667" s="289"/>
      <c r="BV667" s="289"/>
      <c r="BW667" s="289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>
      <c r="A668" s="358"/>
      <c r="B668" s="359"/>
      <c r="C668" s="359"/>
      <c r="D668" s="359"/>
      <c r="E668" s="384"/>
      <c r="F668" s="289"/>
      <c r="G668" s="289"/>
      <c r="H668" s="289"/>
      <c r="I668" s="380"/>
      <c r="J668" s="380"/>
      <c r="K668" s="289"/>
      <c r="L668" s="381"/>
      <c r="M668" s="289"/>
      <c r="N668" s="289"/>
      <c r="O668" s="289"/>
      <c r="P668" s="289"/>
      <c r="Q668" s="289"/>
      <c r="R668" s="289"/>
      <c r="S668" s="289"/>
      <c r="T668" s="289"/>
      <c r="U668" s="289"/>
      <c r="V668" s="289"/>
      <c r="W668" s="289"/>
      <c r="X668" s="380"/>
      <c r="Y668" s="380"/>
      <c r="Z668" s="380"/>
      <c r="AA668" s="289"/>
      <c r="AB668" s="289"/>
      <c r="AC668" s="289"/>
      <c r="AD668" s="289"/>
      <c r="AE668" s="383"/>
      <c r="AF668" s="383"/>
      <c r="AG668" s="383"/>
      <c r="AH668" s="383"/>
      <c r="AI668" s="289"/>
      <c r="AJ668" s="289"/>
      <c r="AK668" s="289"/>
      <c r="AL668" s="289"/>
      <c r="AM668" s="289"/>
      <c r="AN668" s="289"/>
      <c r="AO668" s="289"/>
      <c r="AP668" s="289"/>
      <c r="AQ668" s="289"/>
      <c r="AR668" s="289"/>
      <c r="AS668" s="289"/>
      <c r="AT668" s="289"/>
      <c r="AU668" s="289"/>
      <c r="AV668" s="289"/>
      <c r="AW668" s="289"/>
      <c r="AX668" s="289"/>
      <c r="AY668" s="289"/>
      <c r="AZ668" s="289"/>
      <c r="BA668" s="289"/>
      <c r="BB668" s="289"/>
      <c r="BC668" s="289"/>
      <c r="BD668" s="289"/>
      <c r="BE668" s="289"/>
      <c r="BF668" s="289"/>
      <c r="BG668" s="289"/>
      <c r="BH668" s="289"/>
      <c r="BI668" s="289"/>
      <c r="BJ668" s="289"/>
      <c r="BK668" s="289"/>
      <c r="BL668" s="289"/>
      <c r="BM668" s="289"/>
      <c r="BN668" s="289"/>
      <c r="BO668" s="290"/>
      <c r="BP668" s="289"/>
      <c r="BQ668" s="289"/>
      <c r="BR668" s="289"/>
      <c r="BS668" s="289"/>
      <c r="BT668" s="289"/>
      <c r="BU668" s="289"/>
      <c r="BV668" s="289"/>
      <c r="BW668" s="289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>
      <c r="A669" s="358"/>
      <c r="B669" s="359"/>
      <c r="C669" s="359"/>
      <c r="D669" s="359"/>
      <c r="E669" s="384"/>
      <c r="F669" s="289"/>
      <c r="G669" s="289"/>
      <c r="H669" s="289"/>
      <c r="I669" s="380"/>
      <c r="J669" s="380"/>
      <c r="K669" s="289"/>
      <c r="L669" s="381"/>
      <c r="M669" s="289"/>
      <c r="N669" s="289"/>
      <c r="O669" s="289"/>
      <c r="P669" s="289"/>
      <c r="Q669" s="289"/>
      <c r="R669" s="289"/>
      <c r="S669" s="289"/>
      <c r="T669" s="289"/>
      <c r="U669" s="289"/>
      <c r="V669" s="289"/>
      <c r="W669" s="289"/>
      <c r="X669" s="380"/>
      <c r="Y669" s="380"/>
      <c r="Z669" s="380"/>
      <c r="AA669" s="289"/>
      <c r="AB669" s="289"/>
      <c r="AC669" s="289"/>
      <c r="AD669" s="289"/>
      <c r="AE669" s="383"/>
      <c r="AF669" s="383"/>
      <c r="AG669" s="383"/>
      <c r="AH669" s="383"/>
      <c r="AI669" s="289"/>
      <c r="AJ669" s="289"/>
      <c r="AK669" s="289"/>
      <c r="AL669" s="289"/>
      <c r="AM669" s="289"/>
      <c r="AN669" s="289"/>
      <c r="AO669" s="289"/>
      <c r="AP669" s="289"/>
      <c r="AQ669" s="289"/>
      <c r="AR669" s="289"/>
      <c r="AS669" s="289"/>
      <c r="AT669" s="289"/>
      <c r="AU669" s="289"/>
      <c r="AV669" s="289"/>
      <c r="AW669" s="289"/>
      <c r="AX669" s="289"/>
      <c r="AY669" s="289"/>
      <c r="AZ669" s="289"/>
      <c r="BA669" s="289"/>
      <c r="BB669" s="289"/>
      <c r="BC669" s="289"/>
      <c r="BD669" s="289"/>
      <c r="BE669" s="289"/>
      <c r="BF669" s="289"/>
      <c r="BG669" s="289"/>
      <c r="BH669" s="289"/>
      <c r="BI669" s="289"/>
      <c r="BJ669" s="289"/>
      <c r="BK669" s="289"/>
      <c r="BL669" s="289"/>
      <c r="BM669" s="289"/>
      <c r="BN669" s="289"/>
      <c r="BO669" s="290"/>
      <c r="BP669" s="289"/>
      <c r="BQ669" s="289"/>
      <c r="BR669" s="289"/>
      <c r="BS669" s="289"/>
      <c r="BT669" s="289"/>
      <c r="BU669" s="289"/>
      <c r="BV669" s="289"/>
      <c r="BW669" s="289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>
      <c r="A670" s="358"/>
      <c r="B670" s="359"/>
      <c r="C670" s="359"/>
      <c r="D670" s="359"/>
      <c r="E670" s="384"/>
      <c r="F670" s="289"/>
      <c r="G670" s="289"/>
      <c r="H670" s="289"/>
      <c r="I670" s="380"/>
      <c r="J670" s="380"/>
      <c r="K670" s="289"/>
      <c r="L670" s="381"/>
      <c r="M670" s="289"/>
      <c r="N670" s="289"/>
      <c r="O670" s="289"/>
      <c r="P670" s="289"/>
      <c r="Q670" s="289"/>
      <c r="R670" s="289"/>
      <c r="S670" s="289"/>
      <c r="T670" s="289"/>
      <c r="U670" s="289"/>
      <c r="V670" s="289"/>
      <c r="W670" s="289"/>
      <c r="X670" s="380"/>
      <c r="Y670" s="380"/>
      <c r="Z670" s="380"/>
      <c r="AA670" s="289"/>
      <c r="AB670" s="289"/>
      <c r="AC670" s="289"/>
      <c r="AD670" s="289"/>
      <c r="AE670" s="383"/>
      <c r="AF670" s="383"/>
      <c r="AG670" s="383"/>
      <c r="AH670" s="383"/>
      <c r="AI670" s="289"/>
      <c r="AJ670" s="289"/>
      <c r="AK670" s="289"/>
      <c r="AL670" s="289"/>
      <c r="AM670" s="289"/>
      <c r="AN670" s="289"/>
      <c r="AO670" s="289"/>
      <c r="AP670" s="289"/>
      <c r="AQ670" s="289"/>
      <c r="AR670" s="289"/>
      <c r="AS670" s="289"/>
      <c r="AT670" s="289"/>
      <c r="AU670" s="289"/>
      <c r="AV670" s="289"/>
      <c r="AW670" s="289"/>
      <c r="AX670" s="289"/>
      <c r="AY670" s="289"/>
      <c r="AZ670" s="289"/>
      <c r="BA670" s="289"/>
      <c r="BB670" s="289"/>
      <c r="BC670" s="289"/>
      <c r="BD670" s="289"/>
      <c r="BE670" s="289"/>
      <c r="BF670" s="289"/>
      <c r="BG670" s="289"/>
      <c r="BH670" s="289"/>
      <c r="BI670" s="289"/>
      <c r="BJ670" s="289"/>
      <c r="BK670" s="289"/>
      <c r="BL670" s="289"/>
      <c r="BM670" s="289"/>
      <c r="BN670" s="289"/>
      <c r="BO670" s="290"/>
      <c r="BP670" s="289"/>
      <c r="BQ670" s="289"/>
      <c r="BR670" s="289"/>
      <c r="BS670" s="289"/>
      <c r="BT670" s="289"/>
      <c r="BU670" s="289"/>
      <c r="BV670" s="289"/>
      <c r="BW670" s="289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>
      <c r="A671" s="358"/>
      <c r="B671" s="359"/>
      <c r="C671" s="359"/>
      <c r="D671" s="359"/>
      <c r="E671" s="384"/>
      <c r="F671" s="289"/>
      <c r="G671" s="289"/>
      <c r="H671" s="289"/>
      <c r="I671" s="380"/>
      <c r="J671" s="380"/>
      <c r="K671" s="289"/>
      <c r="L671" s="381"/>
      <c r="M671" s="289"/>
      <c r="N671" s="289"/>
      <c r="O671" s="289"/>
      <c r="P671" s="289"/>
      <c r="Q671" s="289"/>
      <c r="R671" s="289"/>
      <c r="S671" s="289"/>
      <c r="T671" s="289"/>
      <c r="U671" s="289"/>
      <c r="V671" s="289"/>
      <c r="W671" s="289"/>
      <c r="X671" s="380"/>
      <c r="Y671" s="380"/>
      <c r="Z671" s="380"/>
      <c r="AA671" s="289"/>
      <c r="AB671" s="289"/>
      <c r="AC671" s="289"/>
      <c r="AD671" s="289"/>
      <c r="AE671" s="383"/>
      <c r="AF671" s="383"/>
      <c r="AG671" s="383"/>
      <c r="AH671" s="383"/>
      <c r="AI671" s="289"/>
      <c r="AJ671" s="289"/>
      <c r="AK671" s="289"/>
      <c r="AL671" s="289"/>
      <c r="AM671" s="289"/>
      <c r="AN671" s="289"/>
      <c r="AO671" s="289"/>
      <c r="AP671" s="289"/>
      <c r="AQ671" s="289"/>
      <c r="AR671" s="289"/>
      <c r="AS671" s="289"/>
      <c r="AT671" s="289"/>
      <c r="AU671" s="289"/>
      <c r="AV671" s="289"/>
      <c r="AW671" s="289"/>
      <c r="AX671" s="289"/>
      <c r="AY671" s="289"/>
      <c r="AZ671" s="289"/>
      <c r="BA671" s="289"/>
      <c r="BB671" s="289"/>
      <c r="BC671" s="289"/>
      <c r="BD671" s="289"/>
      <c r="BE671" s="289"/>
      <c r="BF671" s="289"/>
      <c r="BG671" s="289"/>
      <c r="BH671" s="289"/>
      <c r="BI671" s="289"/>
      <c r="BJ671" s="289"/>
      <c r="BK671" s="289"/>
      <c r="BL671" s="289"/>
      <c r="BM671" s="289"/>
      <c r="BN671" s="289"/>
      <c r="BO671" s="290"/>
      <c r="BP671" s="289"/>
      <c r="BQ671" s="289"/>
      <c r="BR671" s="289"/>
      <c r="BS671" s="289"/>
      <c r="BT671" s="289"/>
      <c r="BU671" s="289"/>
      <c r="BV671" s="289"/>
      <c r="BW671" s="289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>
      <c r="A672" s="358"/>
      <c r="B672" s="359"/>
      <c r="C672" s="359"/>
      <c r="D672" s="359"/>
      <c r="E672" s="384"/>
      <c r="F672" s="289"/>
      <c r="G672" s="289"/>
      <c r="H672" s="289"/>
      <c r="I672" s="380"/>
      <c r="J672" s="380"/>
      <c r="K672" s="289"/>
      <c r="L672" s="381"/>
      <c r="M672" s="289"/>
      <c r="N672" s="289"/>
      <c r="O672" s="289"/>
      <c r="P672" s="289"/>
      <c r="Q672" s="289"/>
      <c r="R672" s="289"/>
      <c r="S672" s="289"/>
      <c r="T672" s="289"/>
      <c r="U672" s="289"/>
      <c r="V672" s="289"/>
      <c r="W672" s="289"/>
      <c r="X672" s="380"/>
      <c r="Y672" s="380"/>
      <c r="Z672" s="380"/>
      <c r="AA672" s="289"/>
      <c r="AB672" s="289"/>
      <c r="AC672" s="289"/>
      <c r="AD672" s="289"/>
      <c r="AE672" s="383"/>
      <c r="AF672" s="383"/>
      <c r="AG672" s="383"/>
      <c r="AH672" s="383"/>
      <c r="AI672" s="289"/>
      <c r="AJ672" s="289"/>
      <c r="AK672" s="289"/>
      <c r="AL672" s="289"/>
      <c r="AM672" s="289"/>
      <c r="AN672" s="289"/>
      <c r="AO672" s="289"/>
      <c r="AP672" s="289"/>
      <c r="AQ672" s="289"/>
      <c r="AR672" s="289"/>
      <c r="AS672" s="289"/>
      <c r="AT672" s="289"/>
      <c r="AU672" s="289"/>
      <c r="AV672" s="289"/>
      <c r="AW672" s="289"/>
      <c r="AX672" s="289"/>
      <c r="AY672" s="289"/>
      <c r="AZ672" s="289"/>
      <c r="BA672" s="289"/>
      <c r="BB672" s="289"/>
      <c r="BC672" s="289"/>
      <c r="BD672" s="289"/>
      <c r="BE672" s="289"/>
      <c r="BF672" s="289"/>
      <c r="BG672" s="289"/>
      <c r="BH672" s="289"/>
      <c r="BI672" s="289"/>
      <c r="BJ672" s="289"/>
      <c r="BK672" s="289"/>
      <c r="BL672" s="289"/>
      <c r="BM672" s="289"/>
      <c r="BN672" s="289"/>
      <c r="BO672" s="290"/>
      <c r="BP672" s="289"/>
      <c r="BQ672" s="289"/>
      <c r="BR672" s="289"/>
      <c r="BS672" s="289"/>
      <c r="BT672" s="289"/>
      <c r="BU672" s="289"/>
      <c r="BV672" s="289"/>
      <c r="BW672" s="289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>
      <c r="A673" s="358"/>
      <c r="B673" s="359"/>
      <c r="C673" s="359"/>
      <c r="D673" s="359"/>
      <c r="E673" s="384"/>
      <c r="F673" s="289"/>
      <c r="G673" s="289"/>
      <c r="H673" s="289"/>
      <c r="I673" s="380"/>
      <c r="J673" s="380"/>
      <c r="K673" s="289"/>
      <c r="L673" s="381"/>
      <c r="M673" s="289"/>
      <c r="N673" s="289"/>
      <c r="O673" s="289"/>
      <c r="P673" s="289"/>
      <c r="Q673" s="289"/>
      <c r="R673" s="289"/>
      <c r="S673" s="289"/>
      <c r="T673" s="289"/>
      <c r="U673" s="289"/>
      <c r="V673" s="289"/>
      <c r="W673" s="289"/>
      <c r="X673" s="380"/>
      <c r="Y673" s="380"/>
      <c r="Z673" s="380"/>
      <c r="AA673" s="289"/>
      <c r="AB673" s="289"/>
      <c r="AC673" s="289"/>
      <c r="AD673" s="289"/>
      <c r="AE673" s="383"/>
      <c r="AF673" s="383"/>
      <c r="AG673" s="383"/>
      <c r="AH673" s="383"/>
      <c r="AI673" s="289"/>
      <c r="AJ673" s="289"/>
      <c r="AK673" s="289"/>
      <c r="AL673" s="289"/>
      <c r="AM673" s="289"/>
      <c r="AN673" s="289"/>
      <c r="AO673" s="289"/>
      <c r="AP673" s="289"/>
      <c r="AQ673" s="289"/>
      <c r="AR673" s="289"/>
      <c r="AS673" s="289"/>
      <c r="AT673" s="289"/>
      <c r="AU673" s="289"/>
      <c r="AV673" s="289"/>
      <c r="AW673" s="289"/>
      <c r="AX673" s="289"/>
      <c r="AY673" s="289"/>
      <c r="AZ673" s="289"/>
      <c r="BA673" s="289"/>
      <c r="BB673" s="289"/>
      <c r="BC673" s="289"/>
      <c r="BD673" s="289"/>
      <c r="BE673" s="289"/>
      <c r="BF673" s="289"/>
      <c r="BG673" s="289"/>
      <c r="BH673" s="289"/>
      <c r="BI673" s="289"/>
      <c r="BJ673" s="289"/>
      <c r="BK673" s="289"/>
      <c r="BL673" s="289"/>
      <c r="BM673" s="289"/>
      <c r="BN673" s="289"/>
      <c r="BO673" s="290"/>
      <c r="BP673" s="289"/>
      <c r="BQ673" s="289"/>
      <c r="BR673" s="289"/>
      <c r="BS673" s="289"/>
      <c r="BT673" s="289"/>
      <c r="BU673" s="289"/>
      <c r="BV673" s="289"/>
      <c r="BW673" s="289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>
      <c r="A674" s="358"/>
      <c r="B674" s="359"/>
      <c r="C674" s="359"/>
      <c r="D674" s="359"/>
      <c r="E674" s="384"/>
      <c r="F674" s="289"/>
      <c r="G674" s="289"/>
      <c r="H674" s="289"/>
      <c r="I674" s="380"/>
      <c r="J674" s="380"/>
      <c r="K674" s="289"/>
      <c r="L674" s="381"/>
      <c r="M674" s="289"/>
      <c r="N674" s="289"/>
      <c r="O674" s="289"/>
      <c r="P674" s="289"/>
      <c r="Q674" s="289"/>
      <c r="R674" s="289"/>
      <c r="S674" s="289"/>
      <c r="T674" s="289"/>
      <c r="U674" s="289"/>
      <c r="V674" s="289"/>
      <c r="W674" s="289"/>
      <c r="X674" s="380"/>
      <c r="Y674" s="380"/>
      <c r="Z674" s="380"/>
      <c r="AA674" s="289"/>
      <c r="AB674" s="289"/>
      <c r="AC674" s="289"/>
      <c r="AD674" s="289"/>
      <c r="AE674" s="383"/>
      <c r="AF674" s="383"/>
      <c r="AG674" s="383"/>
      <c r="AH674" s="383"/>
      <c r="AI674" s="289"/>
      <c r="AJ674" s="289"/>
      <c r="AK674" s="289"/>
      <c r="AL674" s="289"/>
      <c r="AM674" s="289"/>
      <c r="AN674" s="289"/>
      <c r="AO674" s="289"/>
      <c r="AP674" s="289"/>
      <c r="AQ674" s="289"/>
      <c r="AR674" s="289"/>
      <c r="AS674" s="289"/>
      <c r="AT674" s="289"/>
      <c r="AU674" s="289"/>
      <c r="AV674" s="289"/>
      <c r="AW674" s="289"/>
      <c r="AX674" s="289"/>
      <c r="AY674" s="289"/>
      <c r="AZ674" s="289"/>
      <c r="BA674" s="289"/>
      <c r="BB674" s="289"/>
      <c r="BC674" s="289"/>
      <c r="BD674" s="289"/>
      <c r="BE674" s="289"/>
      <c r="BF674" s="289"/>
      <c r="BG674" s="289"/>
      <c r="BH674" s="289"/>
      <c r="BI674" s="289"/>
      <c r="BJ674" s="289"/>
      <c r="BK674" s="289"/>
      <c r="BL674" s="289"/>
      <c r="BM674" s="289"/>
      <c r="BN674" s="289"/>
      <c r="BO674" s="290"/>
      <c r="BP674" s="289"/>
      <c r="BQ674" s="289"/>
      <c r="BR674" s="289"/>
      <c r="BS674" s="289"/>
      <c r="BT674" s="289"/>
      <c r="BU674" s="289"/>
      <c r="BV674" s="289"/>
      <c r="BW674" s="289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>
      <c r="A675" s="358"/>
      <c r="B675" s="359"/>
      <c r="C675" s="359"/>
      <c r="D675" s="359"/>
      <c r="E675" s="384"/>
      <c r="F675" s="289"/>
      <c r="G675" s="289"/>
      <c r="H675" s="289"/>
      <c r="I675" s="380"/>
      <c r="J675" s="380"/>
      <c r="K675" s="289"/>
      <c r="L675" s="381"/>
      <c r="M675" s="289"/>
      <c r="N675" s="289"/>
      <c r="O675" s="289"/>
      <c r="P675" s="289"/>
      <c r="Q675" s="289"/>
      <c r="R675" s="289"/>
      <c r="S675" s="289"/>
      <c r="T675" s="289"/>
      <c r="U675" s="289"/>
      <c r="V675" s="289"/>
      <c r="W675" s="289"/>
      <c r="X675" s="380"/>
      <c r="Y675" s="380"/>
      <c r="Z675" s="380"/>
      <c r="AA675" s="289"/>
      <c r="AB675" s="289"/>
      <c r="AC675" s="289"/>
      <c r="AD675" s="289"/>
      <c r="AE675" s="383"/>
      <c r="AF675" s="383"/>
      <c r="AG675" s="383"/>
      <c r="AH675" s="383"/>
      <c r="AI675" s="289"/>
      <c r="AJ675" s="289"/>
      <c r="AK675" s="289"/>
      <c r="AL675" s="289"/>
      <c r="AM675" s="289"/>
      <c r="AN675" s="289"/>
      <c r="AO675" s="289"/>
      <c r="AP675" s="289"/>
      <c r="AQ675" s="289"/>
      <c r="AR675" s="289"/>
      <c r="AS675" s="289"/>
      <c r="AT675" s="289"/>
      <c r="AU675" s="289"/>
      <c r="AV675" s="289"/>
      <c r="AW675" s="289"/>
      <c r="AX675" s="289"/>
      <c r="AY675" s="289"/>
      <c r="AZ675" s="289"/>
      <c r="BA675" s="289"/>
      <c r="BB675" s="289"/>
      <c r="BC675" s="289"/>
      <c r="BD675" s="289"/>
      <c r="BE675" s="289"/>
      <c r="BF675" s="289"/>
      <c r="BG675" s="289"/>
      <c r="BH675" s="289"/>
      <c r="BI675" s="289"/>
      <c r="BJ675" s="289"/>
      <c r="BK675" s="289"/>
      <c r="BL675" s="289"/>
      <c r="BM675" s="289"/>
      <c r="BN675" s="289"/>
      <c r="BO675" s="290"/>
      <c r="BP675" s="289"/>
      <c r="BQ675" s="289"/>
      <c r="BR675" s="289"/>
      <c r="BS675" s="289"/>
      <c r="BT675" s="289"/>
      <c r="BU675" s="289"/>
      <c r="BV675" s="289"/>
      <c r="BW675" s="289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>
      <c r="A676" s="358"/>
      <c r="B676" s="359"/>
      <c r="C676" s="359"/>
      <c r="D676" s="359"/>
      <c r="E676" s="384"/>
      <c r="F676" s="289"/>
      <c r="G676" s="289"/>
      <c r="H676" s="289"/>
      <c r="I676" s="380"/>
      <c r="J676" s="380"/>
      <c r="K676" s="289"/>
      <c r="L676" s="381"/>
      <c r="M676" s="289"/>
      <c r="N676" s="289"/>
      <c r="O676" s="289"/>
      <c r="P676" s="289"/>
      <c r="Q676" s="289"/>
      <c r="R676" s="289"/>
      <c r="S676" s="289"/>
      <c r="T676" s="289"/>
      <c r="U676" s="289"/>
      <c r="V676" s="289"/>
      <c r="W676" s="289"/>
      <c r="X676" s="380"/>
      <c r="Y676" s="380"/>
      <c r="Z676" s="380"/>
      <c r="AA676" s="289"/>
      <c r="AB676" s="289"/>
      <c r="AC676" s="289"/>
      <c r="AD676" s="289"/>
      <c r="AE676" s="383"/>
      <c r="AF676" s="383"/>
      <c r="AG676" s="383"/>
      <c r="AH676" s="383"/>
      <c r="AI676" s="289"/>
      <c r="AJ676" s="289"/>
      <c r="AK676" s="289"/>
      <c r="AL676" s="289"/>
      <c r="AM676" s="289"/>
      <c r="AN676" s="289"/>
      <c r="AO676" s="289"/>
      <c r="AP676" s="289"/>
      <c r="AQ676" s="289"/>
      <c r="AR676" s="289"/>
      <c r="AS676" s="289"/>
      <c r="AT676" s="289"/>
      <c r="AU676" s="289"/>
      <c r="AV676" s="289"/>
      <c r="AW676" s="289"/>
      <c r="AX676" s="289"/>
      <c r="AY676" s="289"/>
      <c r="AZ676" s="289"/>
      <c r="BA676" s="289"/>
      <c r="BB676" s="289"/>
      <c r="BC676" s="289"/>
      <c r="BD676" s="289"/>
      <c r="BE676" s="289"/>
      <c r="BF676" s="289"/>
      <c r="BG676" s="289"/>
      <c r="BH676" s="289"/>
      <c r="BI676" s="289"/>
      <c r="BJ676" s="289"/>
      <c r="BK676" s="289"/>
      <c r="BL676" s="289"/>
      <c r="BM676" s="289"/>
      <c r="BN676" s="289"/>
      <c r="BO676" s="290"/>
      <c r="BP676" s="289"/>
      <c r="BQ676" s="289"/>
      <c r="BR676" s="289"/>
      <c r="BS676" s="289"/>
      <c r="BT676" s="289"/>
      <c r="BU676" s="289"/>
      <c r="BV676" s="289"/>
      <c r="BW676" s="289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>
      <c r="A677" s="358"/>
      <c r="B677" s="359"/>
      <c r="C677" s="359"/>
      <c r="D677" s="359"/>
      <c r="E677" s="384"/>
      <c r="F677" s="289"/>
      <c r="G677" s="289"/>
      <c r="H677" s="289"/>
      <c r="I677" s="380"/>
      <c r="J677" s="380"/>
      <c r="K677" s="289"/>
      <c r="L677" s="381"/>
      <c r="M677" s="289"/>
      <c r="N677" s="289"/>
      <c r="O677" s="289"/>
      <c r="P677" s="289"/>
      <c r="Q677" s="289"/>
      <c r="R677" s="289"/>
      <c r="S677" s="289"/>
      <c r="T677" s="289"/>
      <c r="U677" s="289"/>
      <c r="V677" s="289"/>
      <c r="W677" s="289"/>
      <c r="X677" s="380"/>
      <c r="Y677" s="380"/>
      <c r="Z677" s="380"/>
      <c r="AA677" s="289"/>
      <c r="AB677" s="289"/>
      <c r="AC677" s="289"/>
      <c r="AD677" s="289"/>
      <c r="AE677" s="383"/>
      <c r="AF677" s="383"/>
      <c r="AG677" s="383"/>
      <c r="AH677" s="383"/>
      <c r="AI677" s="289"/>
      <c r="AJ677" s="289"/>
      <c r="AK677" s="289"/>
      <c r="AL677" s="289"/>
      <c r="AM677" s="289"/>
      <c r="AN677" s="289"/>
      <c r="AO677" s="289"/>
      <c r="AP677" s="289"/>
      <c r="AQ677" s="289"/>
      <c r="AR677" s="289"/>
      <c r="AS677" s="289"/>
      <c r="AT677" s="289"/>
      <c r="AU677" s="289"/>
      <c r="AV677" s="289"/>
      <c r="AW677" s="289"/>
      <c r="AX677" s="289"/>
      <c r="AY677" s="289"/>
      <c r="AZ677" s="289"/>
      <c r="BA677" s="289"/>
      <c r="BB677" s="289"/>
      <c r="BC677" s="289"/>
      <c r="BD677" s="289"/>
      <c r="BE677" s="289"/>
      <c r="BF677" s="289"/>
      <c r="BG677" s="289"/>
      <c r="BH677" s="289"/>
      <c r="BI677" s="289"/>
      <c r="BJ677" s="289"/>
      <c r="BK677" s="289"/>
      <c r="BL677" s="289"/>
      <c r="BM677" s="289"/>
      <c r="BN677" s="289"/>
      <c r="BO677" s="290"/>
      <c r="BP677" s="289"/>
      <c r="BQ677" s="289"/>
      <c r="BR677" s="289"/>
      <c r="BS677" s="289"/>
      <c r="BT677" s="289"/>
      <c r="BU677" s="289"/>
      <c r="BV677" s="289"/>
      <c r="BW677" s="289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>
      <c r="A678" s="358"/>
      <c r="B678" s="359"/>
      <c r="C678" s="359"/>
      <c r="D678" s="359"/>
      <c r="E678" s="384"/>
      <c r="F678" s="289"/>
      <c r="G678" s="289"/>
      <c r="H678" s="289"/>
      <c r="I678" s="380"/>
      <c r="J678" s="380"/>
      <c r="K678" s="289"/>
      <c r="L678" s="381"/>
      <c r="M678" s="289"/>
      <c r="N678" s="289"/>
      <c r="O678" s="289"/>
      <c r="P678" s="289"/>
      <c r="Q678" s="289"/>
      <c r="R678" s="289"/>
      <c r="S678" s="289"/>
      <c r="T678" s="289"/>
      <c r="U678" s="289"/>
      <c r="V678" s="289"/>
      <c r="W678" s="289"/>
      <c r="X678" s="380"/>
      <c r="Y678" s="380"/>
      <c r="Z678" s="380"/>
      <c r="AA678" s="289"/>
      <c r="AB678" s="289"/>
      <c r="AC678" s="289"/>
      <c r="AD678" s="289"/>
      <c r="AE678" s="383"/>
      <c r="AF678" s="383"/>
      <c r="AG678" s="383"/>
      <c r="AH678" s="383"/>
      <c r="AI678" s="289"/>
      <c r="AJ678" s="289"/>
      <c r="AK678" s="289"/>
      <c r="AL678" s="289"/>
      <c r="AM678" s="289"/>
      <c r="AN678" s="289"/>
      <c r="AO678" s="289"/>
      <c r="AP678" s="289"/>
      <c r="AQ678" s="289"/>
      <c r="AR678" s="289"/>
      <c r="AS678" s="289"/>
      <c r="AT678" s="289"/>
      <c r="AU678" s="289"/>
      <c r="AV678" s="289"/>
      <c r="AW678" s="289"/>
      <c r="AX678" s="289"/>
      <c r="AY678" s="289"/>
      <c r="AZ678" s="289"/>
      <c r="BA678" s="289"/>
      <c r="BB678" s="289"/>
      <c r="BC678" s="289"/>
      <c r="BD678" s="289"/>
      <c r="BE678" s="289"/>
      <c r="BF678" s="289"/>
      <c r="BG678" s="289"/>
      <c r="BH678" s="289"/>
      <c r="BI678" s="289"/>
      <c r="BJ678" s="289"/>
      <c r="BK678" s="289"/>
      <c r="BL678" s="289"/>
      <c r="BM678" s="289"/>
      <c r="BN678" s="289"/>
      <c r="BO678" s="290"/>
      <c r="BP678" s="289"/>
      <c r="BQ678" s="289"/>
      <c r="BR678" s="289"/>
      <c r="BS678" s="289"/>
      <c r="BT678" s="289"/>
      <c r="BU678" s="289"/>
      <c r="BV678" s="289"/>
      <c r="BW678" s="289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>
      <c r="A679" s="358"/>
      <c r="B679" s="359"/>
      <c r="C679" s="359"/>
      <c r="D679" s="359"/>
      <c r="E679" s="384"/>
      <c r="F679" s="289"/>
      <c r="G679" s="289"/>
      <c r="H679" s="289"/>
      <c r="I679" s="380"/>
      <c r="J679" s="380"/>
      <c r="K679" s="289"/>
      <c r="L679" s="381"/>
      <c r="M679" s="289"/>
      <c r="N679" s="289"/>
      <c r="O679" s="289"/>
      <c r="P679" s="289"/>
      <c r="Q679" s="289"/>
      <c r="R679" s="289"/>
      <c r="S679" s="289"/>
      <c r="T679" s="289"/>
      <c r="U679" s="289"/>
      <c r="V679" s="289"/>
      <c r="W679" s="289"/>
      <c r="X679" s="380"/>
      <c r="Y679" s="380"/>
      <c r="Z679" s="380"/>
      <c r="AA679" s="289"/>
      <c r="AB679" s="289"/>
      <c r="AC679" s="289"/>
      <c r="AD679" s="289"/>
      <c r="AE679" s="383"/>
      <c r="AF679" s="383"/>
      <c r="AG679" s="383"/>
      <c r="AH679" s="383"/>
      <c r="AI679" s="289"/>
      <c r="AJ679" s="289"/>
      <c r="AK679" s="289"/>
      <c r="AL679" s="289"/>
      <c r="AM679" s="289"/>
      <c r="AN679" s="289"/>
      <c r="AO679" s="289"/>
      <c r="AP679" s="289"/>
      <c r="AQ679" s="289"/>
      <c r="AR679" s="289"/>
      <c r="AS679" s="289"/>
      <c r="AT679" s="289"/>
      <c r="AU679" s="289"/>
      <c r="AV679" s="289"/>
      <c r="AW679" s="289"/>
      <c r="AX679" s="289"/>
      <c r="AY679" s="289"/>
      <c r="AZ679" s="289"/>
      <c r="BA679" s="289"/>
      <c r="BB679" s="289"/>
      <c r="BC679" s="289"/>
      <c r="BD679" s="289"/>
      <c r="BE679" s="289"/>
      <c r="BF679" s="289"/>
      <c r="BG679" s="289"/>
      <c r="BH679" s="289"/>
      <c r="BI679" s="289"/>
      <c r="BJ679" s="289"/>
      <c r="BK679" s="289"/>
      <c r="BL679" s="289"/>
      <c r="BM679" s="289"/>
      <c r="BN679" s="289"/>
      <c r="BO679" s="290"/>
      <c r="BP679" s="289"/>
      <c r="BQ679" s="289"/>
      <c r="BR679" s="289"/>
      <c r="BS679" s="289"/>
      <c r="BT679" s="289"/>
      <c r="BU679" s="289"/>
      <c r="BV679" s="289"/>
      <c r="BW679" s="289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>
      <c r="A680" s="358"/>
      <c r="B680" s="359"/>
      <c r="C680" s="359"/>
      <c r="D680" s="359"/>
      <c r="E680" s="384"/>
      <c r="F680" s="289"/>
      <c r="G680" s="289"/>
      <c r="H680" s="289"/>
      <c r="I680" s="380"/>
      <c r="J680" s="380"/>
      <c r="K680" s="289"/>
      <c r="L680" s="381"/>
      <c r="M680" s="289"/>
      <c r="N680" s="289"/>
      <c r="O680" s="289"/>
      <c r="P680" s="289"/>
      <c r="Q680" s="289"/>
      <c r="R680" s="289"/>
      <c r="S680" s="289"/>
      <c r="T680" s="289"/>
      <c r="U680" s="289"/>
      <c r="V680" s="289"/>
      <c r="W680" s="289"/>
      <c r="X680" s="380"/>
      <c r="Y680" s="380"/>
      <c r="Z680" s="380"/>
      <c r="AA680" s="289"/>
      <c r="AB680" s="289"/>
      <c r="AC680" s="289"/>
      <c r="AD680" s="289"/>
      <c r="AE680" s="383"/>
      <c r="AF680" s="383"/>
      <c r="AG680" s="383"/>
      <c r="AH680" s="383"/>
      <c r="AI680" s="289"/>
      <c r="AJ680" s="289"/>
      <c r="AK680" s="289"/>
      <c r="AL680" s="289"/>
      <c r="AM680" s="289"/>
      <c r="AN680" s="289"/>
      <c r="AO680" s="289"/>
      <c r="AP680" s="289"/>
      <c r="AQ680" s="289"/>
      <c r="AR680" s="289"/>
      <c r="AS680" s="289"/>
      <c r="AT680" s="289"/>
      <c r="AU680" s="289"/>
      <c r="AV680" s="289"/>
      <c r="AW680" s="289"/>
      <c r="AX680" s="289"/>
      <c r="AY680" s="289"/>
      <c r="AZ680" s="289"/>
      <c r="BA680" s="289"/>
      <c r="BB680" s="289"/>
      <c r="BC680" s="289"/>
      <c r="BD680" s="289"/>
      <c r="BE680" s="289"/>
      <c r="BF680" s="289"/>
      <c r="BG680" s="289"/>
      <c r="BH680" s="289"/>
      <c r="BI680" s="289"/>
      <c r="BJ680" s="289"/>
      <c r="BK680" s="289"/>
      <c r="BL680" s="289"/>
      <c r="BM680" s="289"/>
      <c r="BN680" s="289"/>
      <c r="BO680" s="290"/>
      <c r="BP680" s="289"/>
      <c r="BQ680" s="289"/>
      <c r="BR680" s="289"/>
      <c r="BS680" s="289"/>
      <c r="BT680" s="289"/>
      <c r="BU680" s="289"/>
      <c r="BV680" s="289"/>
      <c r="BW680" s="289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>
      <c r="A681" s="358"/>
      <c r="B681" s="359"/>
      <c r="C681" s="359"/>
      <c r="D681" s="359"/>
      <c r="E681" s="384"/>
      <c r="F681" s="289"/>
      <c r="G681" s="289"/>
      <c r="H681" s="289"/>
      <c r="I681" s="380"/>
      <c r="J681" s="380"/>
      <c r="K681" s="289"/>
      <c r="L681" s="381"/>
      <c r="M681" s="289"/>
      <c r="N681" s="289"/>
      <c r="O681" s="289"/>
      <c r="P681" s="289"/>
      <c r="Q681" s="289"/>
      <c r="R681" s="289"/>
      <c r="S681" s="289"/>
      <c r="T681" s="289"/>
      <c r="U681" s="289"/>
      <c r="V681" s="289"/>
      <c r="W681" s="289"/>
      <c r="X681" s="380"/>
      <c r="Y681" s="380"/>
      <c r="Z681" s="380"/>
      <c r="AA681" s="289"/>
      <c r="AB681" s="289"/>
      <c r="AC681" s="289"/>
      <c r="AD681" s="289"/>
      <c r="AE681" s="383"/>
      <c r="AF681" s="383"/>
      <c r="AG681" s="383"/>
      <c r="AH681" s="383"/>
      <c r="AI681" s="289"/>
      <c r="AJ681" s="289"/>
      <c r="AK681" s="289"/>
      <c r="AL681" s="289"/>
      <c r="AM681" s="289"/>
      <c r="AN681" s="289"/>
      <c r="AO681" s="289"/>
      <c r="AP681" s="289"/>
      <c r="AQ681" s="289"/>
      <c r="AR681" s="289"/>
      <c r="AS681" s="289"/>
      <c r="AT681" s="289"/>
      <c r="AU681" s="289"/>
      <c r="AV681" s="289"/>
      <c r="AW681" s="289"/>
      <c r="AX681" s="289"/>
      <c r="AY681" s="289"/>
      <c r="AZ681" s="289"/>
      <c r="BA681" s="289"/>
      <c r="BB681" s="289"/>
      <c r="BC681" s="289"/>
      <c r="BD681" s="289"/>
      <c r="BE681" s="289"/>
      <c r="BF681" s="289"/>
      <c r="BG681" s="289"/>
      <c r="BH681" s="289"/>
      <c r="BI681" s="289"/>
      <c r="BJ681" s="289"/>
      <c r="BK681" s="289"/>
      <c r="BL681" s="289"/>
      <c r="BM681" s="289"/>
      <c r="BN681" s="289"/>
      <c r="BO681" s="290"/>
      <c r="BP681" s="289"/>
      <c r="BQ681" s="289"/>
      <c r="BR681" s="289"/>
      <c r="BS681" s="289"/>
      <c r="BT681" s="289"/>
      <c r="BU681" s="289"/>
      <c r="BV681" s="289"/>
      <c r="BW681" s="289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>
      <c r="A682" s="358"/>
      <c r="B682" s="359"/>
      <c r="C682" s="359"/>
      <c r="D682" s="359"/>
      <c r="E682" s="384"/>
      <c r="F682" s="289"/>
      <c r="G682" s="289"/>
      <c r="H682" s="289"/>
      <c r="I682" s="380"/>
      <c r="J682" s="380"/>
      <c r="K682" s="289"/>
      <c r="L682" s="381"/>
      <c r="M682" s="289"/>
      <c r="N682" s="289"/>
      <c r="O682" s="289"/>
      <c r="P682" s="289"/>
      <c r="Q682" s="289"/>
      <c r="R682" s="289"/>
      <c r="S682" s="289"/>
      <c r="T682" s="289"/>
      <c r="U682" s="289"/>
      <c r="V682" s="289"/>
      <c r="W682" s="289"/>
      <c r="X682" s="380"/>
      <c r="Y682" s="380"/>
      <c r="Z682" s="380"/>
      <c r="AA682" s="289"/>
      <c r="AB682" s="289"/>
      <c r="AC682" s="289"/>
      <c r="AD682" s="289"/>
      <c r="AE682" s="383"/>
      <c r="AF682" s="383"/>
      <c r="AG682" s="383"/>
      <c r="AH682" s="383"/>
      <c r="AI682" s="289"/>
      <c r="AJ682" s="289"/>
      <c r="AK682" s="289"/>
      <c r="AL682" s="289"/>
      <c r="AM682" s="289"/>
      <c r="AN682" s="289"/>
      <c r="AO682" s="289"/>
      <c r="AP682" s="289"/>
      <c r="AQ682" s="289"/>
      <c r="AR682" s="289"/>
      <c r="AS682" s="289"/>
      <c r="AT682" s="289"/>
      <c r="AU682" s="289"/>
      <c r="AV682" s="289"/>
      <c r="AW682" s="289"/>
      <c r="AX682" s="289"/>
      <c r="AY682" s="289"/>
      <c r="AZ682" s="289"/>
      <c r="BA682" s="289"/>
      <c r="BB682" s="289"/>
      <c r="BC682" s="289"/>
      <c r="BD682" s="289"/>
      <c r="BE682" s="289"/>
      <c r="BF682" s="289"/>
      <c r="BG682" s="289"/>
      <c r="BH682" s="289"/>
      <c r="BI682" s="289"/>
      <c r="BJ682" s="289"/>
      <c r="BK682" s="289"/>
      <c r="BL682" s="289"/>
      <c r="BM682" s="289"/>
      <c r="BN682" s="289"/>
      <c r="BO682" s="290"/>
      <c r="BP682" s="289"/>
      <c r="BQ682" s="289"/>
      <c r="BR682" s="289"/>
      <c r="BS682" s="289"/>
      <c r="BT682" s="289"/>
      <c r="BU682" s="289"/>
      <c r="BV682" s="289"/>
      <c r="BW682" s="289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>
      <c r="A683" s="358"/>
      <c r="B683" s="359"/>
      <c r="C683" s="359"/>
      <c r="D683" s="359"/>
      <c r="E683" s="384"/>
      <c r="F683" s="289"/>
      <c r="G683" s="289"/>
      <c r="H683" s="289"/>
      <c r="I683" s="380"/>
      <c r="J683" s="380"/>
      <c r="K683" s="289"/>
      <c r="L683" s="381"/>
      <c r="M683" s="289"/>
      <c r="N683" s="289"/>
      <c r="O683" s="289"/>
      <c r="P683" s="289"/>
      <c r="Q683" s="289"/>
      <c r="R683" s="289"/>
      <c r="S683" s="289"/>
      <c r="T683" s="289"/>
      <c r="U683" s="289"/>
      <c r="V683" s="289"/>
      <c r="W683" s="289"/>
      <c r="X683" s="380"/>
      <c r="Y683" s="380"/>
      <c r="Z683" s="380"/>
      <c r="AA683" s="289"/>
      <c r="AB683" s="289"/>
      <c r="AC683" s="289"/>
      <c r="AD683" s="289"/>
      <c r="AE683" s="383"/>
      <c r="AF683" s="383"/>
      <c r="AG683" s="383"/>
      <c r="AH683" s="383"/>
      <c r="AI683" s="289"/>
      <c r="AJ683" s="289"/>
      <c r="AK683" s="289"/>
      <c r="AL683" s="289"/>
      <c r="AM683" s="289"/>
      <c r="AN683" s="289"/>
      <c r="AO683" s="289"/>
      <c r="AP683" s="289"/>
      <c r="AQ683" s="289"/>
      <c r="AR683" s="289"/>
      <c r="AS683" s="289"/>
      <c r="AT683" s="289"/>
      <c r="AU683" s="289"/>
      <c r="AV683" s="289"/>
      <c r="AW683" s="289"/>
      <c r="AX683" s="289"/>
      <c r="AY683" s="289"/>
      <c r="AZ683" s="289"/>
      <c r="BA683" s="289"/>
      <c r="BB683" s="289"/>
      <c r="BC683" s="289"/>
      <c r="BD683" s="289"/>
      <c r="BE683" s="289"/>
      <c r="BF683" s="289"/>
      <c r="BG683" s="289"/>
      <c r="BH683" s="289"/>
      <c r="BI683" s="289"/>
      <c r="BJ683" s="289"/>
      <c r="BK683" s="289"/>
      <c r="BL683" s="289"/>
      <c r="BM683" s="289"/>
      <c r="BN683" s="289"/>
      <c r="BO683" s="290"/>
      <c r="BP683" s="289"/>
      <c r="BQ683" s="289"/>
      <c r="BR683" s="289"/>
      <c r="BS683" s="289"/>
      <c r="BT683" s="289"/>
      <c r="BU683" s="289"/>
      <c r="BV683" s="289"/>
      <c r="BW683" s="289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>
      <c r="A684" s="358"/>
      <c r="B684" s="359"/>
      <c r="C684" s="359"/>
      <c r="D684" s="359"/>
      <c r="E684" s="384"/>
      <c r="F684" s="289"/>
      <c r="G684" s="289"/>
      <c r="H684" s="289"/>
      <c r="I684" s="380"/>
      <c r="J684" s="380"/>
      <c r="K684" s="289"/>
      <c r="L684" s="381"/>
      <c r="M684" s="289"/>
      <c r="N684" s="289"/>
      <c r="O684" s="289"/>
      <c r="P684" s="289"/>
      <c r="Q684" s="289"/>
      <c r="R684" s="289"/>
      <c r="S684" s="289"/>
      <c r="T684" s="289"/>
      <c r="U684" s="289"/>
      <c r="V684" s="289"/>
      <c r="W684" s="289"/>
      <c r="X684" s="380"/>
      <c r="Y684" s="380"/>
      <c r="Z684" s="380"/>
      <c r="AA684" s="289"/>
      <c r="AB684" s="289"/>
      <c r="AC684" s="289"/>
      <c r="AD684" s="289"/>
      <c r="AE684" s="383"/>
      <c r="AF684" s="383"/>
      <c r="AG684" s="383"/>
      <c r="AH684" s="383"/>
      <c r="AI684" s="289"/>
      <c r="AJ684" s="289"/>
      <c r="AK684" s="289"/>
      <c r="AL684" s="289"/>
      <c r="AM684" s="289"/>
      <c r="AN684" s="289"/>
      <c r="AO684" s="289"/>
      <c r="AP684" s="289"/>
      <c r="AQ684" s="289"/>
      <c r="AR684" s="289"/>
      <c r="AS684" s="289"/>
      <c r="AT684" s="289"/>
      <c r="AU684" s="289"/>
      <c r="AV684" s="289"/>
      <c r="AW684" s="289"/>
      <c r="AX684" s="289"/>
      <c r="AY684" s="289"/>
      <c r="AZ684" s="289"/>
      <c r="BA684" s="289"/>
      <c r="BB684" s="289"/>
      <c r="BC684" s="289"/>
      <c r="BD684" s="289"/>
      <c r="BE684" s="289"/>
      <c r="BF684" s="289"/>
      <c r="BG684" s="289"/>
      <c r="BH684" s="289"/>
      <c r="BI684" s="289"/>
      <c r="BJ684" s="289"/>
      <c r="BK684" s="289"/>
      <c r="BL684" s="289"/>
      <c r="BM684" s="289"/>
      <c r="BN684" s="289"/>
      <c r="BO684" s="290"/>
      <c r="BP684" s="289"/>
      <c r="BQ684" s="289"/>
      <c r="BR684" s="289"/>
      <c r="BS684" s="289"/>
      <c r="BT684" s="289"/>
      <c r="BU684" s="289"/>
      <c r="BV684" s="289"/>
      <c r="BW684" s="289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>
      <c r="A685" s="358"/>
      <c r="B685" s="359"/>
      <c r="C685" s="359"/>
      <c r="D685" s="359"/>
      <c r="E685" s="384"/>
      <c r="F685" s="289"/>
      <c r="G685" s="289"/>
      <c r="H685" s="289"/>
      <c r="I685" s="380"/>
      <c r="J685" s="380"/>
      <c r="K685" s="289"/>
      <c r="L685" s="381"/>
      <c r="M685" s="289"/>
      <c r="N685" s="289"/>
      <c r="O685" s="289"/>
      <c r="P685" s="289"/>
      <c r="Q685" s="289"/>
      <c r="R685" s="289"/>
      <c r="S685" s="289"/>
      <c r="T685" s="289"/>
      <c r="U685" s="289"/>
      <c r="V685" s="289"/>
      <c r="W685" s="289"/>
      <c r="X685" s="380"/>
      <c r="Y685" s="380"/>
      <c r="Z685" s="380"/>
      <c r="AA685" s="289"/>
      <c r="AB685" s="289"/>
      <c r="AC685" s="289"/>
      <c r="AD685" s="289"/>
      <c r="AE685" s="383"/>
      <c r="AF685" s="383"/>
      <c r="AG685" s="383"/>
      <c r="AH685" s="383"/>
      <c r="AI685" s="289"/>
      <c r="AJ685" s="289"/>
      <c r="AK685" s="289"/>
      <c r="AL685" s="289"/>
      <c r="AM685" s="289"/>
      <c r="AN685" s="289"/>
      <c r="AO685" s="289"/>
      <c r="AP685" s="289"/>
      <c r="AQ685" s="289"/>
      <c r="AR685" s="289"/>
      <c r="AS685" s="289"/>
      <c r="AT685" s="289"/>
      <c r="AU685" s="289"/>
      <c r="AV685" s="289"/>
      <c r="AW685" s="289"/>
      <c r="AX685" s="289"/>
      <c r="AY685" s="289"/>
      <c r="AZ685" s="289"/>
      <c r="BA685" s="289"/>
      <c r="BB685" s="289"/>
      <c r="BC685" s="289"/>
      <c r="BD685" s="289"/>
      <c r="BE685" s="289"/>
      <c r="BF685" s="289"/>
      <c r="BG685" s="289"/>
      <c r="BH685" s="289"/>
      <c r="BI685" s="289"/>
      <c r="BJ685" s="289"/>
      <c r="BK685" s="289"/>
      <c r="BL685" s="289"/>
      <c r="BM685" s="289"/>
      <c r="BN685" s="289"/>
      <c r="BO685" s="290"/>
      <c r="BP685" s="289"/>
      <c r="BQ685" s="289"/>
      <c r="BR685" s="289"/>
      <c r="BS685" s="289"/>
      <c r="BT685" s="289"/>
      <c r="BU685" s="289"/>
      <c r="BV685" s="289"/>
      <c r="BW685" s="289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>
      <c r="A686" s="358"/>
      <c r="B686" s="359"/>
      <c r="C686" s="359"/>
      <c r="D686" s="359"/>
      <c r="E686" s="384"/>
      <c r="F686" s="289"/>
      <c r="G686" s="289"/>
      <c r="H686" s="289"/>
      <c r="I686" s="380"/>
      <c r="J686" s="380"/>
      <c r="K686" s="289"/>
      <c r="L686" s="381"/>
      <c r="M686" s="289"/>
      <c r="N686" s="289"/>
      <c r="O686" s="289"/>
      <c r="P686" s="289"/>
      <c r="Q686" s="289"/>
      <c r="R686" s="289"/>
      <c r="S686" s="289"/>
      <c r="T686" s="289"/>
      <c r="U686" s="289"/>
      <c r="V686" s="289"/>
      <c r="W686" s="289"/>
      <c r="X686" s="380"/>
      <c r="Y686" s="380"/>
      <c r="Z686" s="380"/>
      <c r="AA686" s="289"/>
      <c r="AB686" s="289"/>
      <c r="AC686" s="289"/>
      <c r="AD686" s="289"/>
      <c r="AE686" s="383"/>
      <c r="AF686" s="383"/>
      <c r="AG686" s="383"/>
      <c r="AH686" s="383"/>
      <c r="AI686" s="289"/>
      <c r="AJ686" s="289"/>
      <c r="AK686" s="289"/>
      <c r="AL686" s="289"/>
      <c r="AM686" s="289"/>
      <c r="AN686" s="289"/>
      <c r="AO686" s="289"/>
      <c r="AP686" s="289"/>
      <c r="AQ686" s="289"/>
      <c r="AR686" s="289"/>
      <c r="AS686" s="289"/>
      <c r="AT686" s="289"/>
      <c r="AU686" s="289"/>
      <c r="AV686" s="289"/>
      <c r="AW686" s="289"/>
      <c r="AX686" s="289"/>
      <c r="AY686" s="289"/>
      <c r="AZ686" s="289"/>
      <c r="BA686" s="289"/>
      <c r="BB686" s="289"/>
      <c r="BC686" s="289"/>
      <c r="BD686" s="289"/>
      <c r="BE686" s="289"/>
      <c r="BF686" s="289"/>
      <c r="BG686" s="289"/>
      <c r="BH686" s="289"/>
      <c r="BI686" s="289"/>
      <c r="BJ686" s="289"/>
      <c r="BK686" s="289"/>
      <c r="BL686" s="289"/>
      <c r="BM686" s="289"/>
      <c r="BN686" s="289"/>
      <c r="BO686" s="290"/>
      <c r="BP686" s="289"/>
      <c r="BQ686" s="289"/>
      <c r="BR686" s="289"/>
      <c r="BS686" s="289"/>
      <c r="BT686" s="289"/>
      <c r="BU686" s="289"/>
      <c r="BV686" s="289"/>
      <c r="BW686" s="289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>
      <c r="A687" s="358"/>
      <c r="B687" s="359"/>
      <c r="C687" s="359"/>
      <c r="D687" s="359"/>
      <c r="E687" s="384"/>
      <c r="F687" s="289"/>
      <c r="G687" s="289"/>
      <c r="H687" s="289"/>
      <c r="I687" s="380"/>
      <c r="J687" s="380"/>
      <c r="K687" s="289"/>
      <c r="L687" s="381"/>
      <c r="M687" s="289"/>
      <c r="N687" s="289"/>
      <c r="O687" s="289"/>
      <c r="P687" s="289"/>
      <c r="Q687" s="289"/>
      <c r="R687" s="289"/>
      <c r="S687" s="289"/>
      <c r="T687" s="289"/>
      <c r="U687" s="289"/>
      <c r="V687" s="289"/>
      <c r="W687" s="289"/>
      <c r="X687" s="380"/>
      <c r="Y687" s="380"/>
      <c r="Z687" s="380"/>
      <c r="AA687" s="289"/>
      <c r="AB687" s="289"/>
      <c r="AC687" s="289"/>
      <c r="AD687" s="289"/>
      <c r="AE687" s="383"/>
      <c r="AF687" s="383"/>
      <c r="AG687" s="383"/>
      <c r="AH687" s="383"/>
      <c r="AI687" s="289"/>
      <c r="AJ687" s="289"/>
      <c r="AK687" s="289"/>
      <c r="AL687" s="289"/>
      <c r="AM687" s="289"/>
      <c r="AN687" s="289"/>
      <c r="AO687" s="289"/>
      <c r="AP687" s="289"/>
      <c r="AQ687" s="289"/>
      <c r="AR687" s="289"/>
      <c r="AS687" s="289"/>
      <c r="AT687" s="289"/>
      <c r="AU687" s="289"/>
      <c r="AV687" s="289"/>
      <c r="AW687" s="289"/>
      <c r="AX687" s="289"/>
      <c r="AY687" s="289"/>
      <c r="AZ687" s="289"/>
      <c r="BA687" s="289"/>
      <c r="BB687" s="289"/>
      <c r="BC687" s="289"/>
      <c r="BD687" s="289"/>
      <c r="BE687" s="289"/>
      <c r="BF687" s="289"/>
      <c r="BG687" s="289"/>
      <c r="BH687" s="289"/>
      <c r="BI687" s="289"/>
      <c r="BJ687" s="289"/>
      <c r="BK687" s="289"/>
      <c r="BL687" s="289"/>
      <c r="BM687" s="289"/>
      <c r="BN687" s="289"/>
      <c r="BO687" s="290"/>
      <c r="BP687" s="289"/>
      <c r="BQ687" s="289"/>
      <c r="BR687" s="289"/>
      <c r="BS687" s="289"/>
      <c r="BT687" s="289"/>
      <c r="BU687" s="289"/>
      <c r="BV687" s="289"/>
      <c r="BW687" s="289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>
      <c r="A688" s="358"/>
      <c r="B688" s="359"/>
      <c r="C688" s="359"/>
      <c r="D688" s="359"/>
      <c r="E688" s="384"/>
      <c r="F688" s="289"/>
      <c r="G688" s="289"/>
      <c r="H688" s="289"/>
      <c r="I688" s="380"/>
      <c r="J688" s="380"/>
      <c r="K688" s="289"/>
      <c r="L688" s="381"/>
      <c r="M688" s="289"/>
      <c r="N688" s="289"/>
      <c r="O688" s="289"/>
      <c r="P688" s="289"/>
      <c r="Q688" s="289"/>
      <c r="R688" s="289"/>
      <c r="S688" s="289"/>
      <c r="T688" s="289"/>
      <c r="U688" s="289"/>
      <c r="V688" s="289"/>
      <c r="W688" s="289"/>
      <c r="X688" s="380"/>
      <c r="Y688" s="380"/>
      <c r="Z688" s="380"/>
      <c r="AA688" s="289"/>
      <c r="AB688" s="289"/>
      <c r="AC688" s="289"/>
      <c r="AD688" s="289"/>
      <c r="AE688" s="383"/>
      <c r="AF688" s="383"/>
      <c r="AG688" s="383"/>
      <c r="AH688" s="383"/>
      <c r="AI688" s="289"/>
      <c r="AJ688" s="289"/>
      <c r="AK688" s="289"/>
      <c r="AL688" s="289"/>
      <c r="AM688" s="289"/>
      <c r="AN688" s="289"/>
      <c r="AO688" s="289"/>
      <c r="AP688" s="289"/>
      <c r="AQ688" s="289"/>
      <c r="AR688" s="289"/>
      <c r="AS688" s="289"/>
      <c r="AT688" s="289"/>
      <c r="AU688" s="289"/>
      <c r="AV688" s="289"/>
      <c r="AW688" s="289"/>
      <c r="AX688" s="289"/>
      <c r="AY688" s="289"/>
      <c r="AZ688" s="289"/>
      <c r="BA688" s="289"/>
      <c r="BB688" s="289"/>
      <c r="BC688" s="289"/>
      <c r="BD688" s="289"/>
      <c r="BE688" s="289"/>
      <c r="BF688" s="289"/>
      <c r="BG688" s="289"/>
      <c r="BH688" s="289"/>
      <c r="BI688" s="289"/>
      <c r="BJ688" s="289"/>
      <c r="BK688" s="289"/>
      <c r="BL688" s="289"/>
      <c r="BM688" s="289"/>
      <c r="BN688" s="289"/>
      <c r="BO688" s="290"/>
      <c r="BP688" s="289"/>
      <c r="BQ688" s="289"/>
      <c r="BR688" s="289"/>
      <c r="BS688" s="289"/>
      <c r="BT688" s="289"/>
      <c r="BU688" s="289"/>
      <c r="BV688" s="289"/>
      <c r="BW688" s="289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>
      <c r="A689" s="358"/>
      <c r="B689" s="359"/>
      <c r="C689" s="359"/>
      <c r="D689" s="359"/>
      <c r="E689" s="384"/>
      <c r="F689" s="289"/>
      <c r="G689" s="289"/>
      <c r="H689" s="289"/>
      <c r="I689" s="380"/>
      <c r="J689" s="380"/>
      <c r="K689" s="289"/>
      <c r="L689" s="381"/>
      <c r="M689" s="289"/>
      <c r="N689" s="289"/>
      <c r="O689" s="289"/>
      <c r="P689" s="289"/>
      <c r="Q689" s="289"/>
      <c r="R689" s="289"/>
      <c r="S689" s="289"/>
      <c r="T689" s="289"/>
      <c r="U689" s="289"/>
      <c r="V689" s="289"/>
      <c r="W689" s="289"/>
      <c r="X689" s="380"/>
      <c r="Y689" s="380"/>
      <c r="Z689" s="380"/>
      <c r="AA689" s="289"/>
      <c r="AB689" s="289"/>
      <c r="AC689" s="289"/>
      <c r="AD689" s="289"/>
      <c r="AE689" s="383"/>
      <c r="AF689" s="383"/>
      <c r="AG689" s="383"/>
      <c r="AH689" s="383"/>
      <c r="AI689" s="289"/>
      <c r="AJ689" s="289"/>
      <c r="AK689" s="289"/>
      <c r="AL689" s="289"/>
      <c r="AM689" s="289"/>
      <c r="AN689" s="289"/>
      <c r="AO689" s="289"/>
      <c r="AP689" s="289"/>
      <c r="AQ689" s="289"/>
      <c r="AR689" s="289"/>
      <c r="AS689" s="289"/>
      <c r="AT689" s="289"/>
      <c r="AU689" s="289"/>
      <c r="AV689" s="289"/>
      <c r="AW689" s="289"/>
      <c r="AX689" s="289"/>
      <c r="AY689" s="289"/>
      <c r="AZ689" s="289"/>
      <c r="BA689" s="289"/>
      <c r="BB689" s="289"/>
      <c r="BC689" s="289"/>
      <c r="BD689" s="289"/>
      <c r="BE689" s="289"/>
      <c r="BF689" s="289"/>
      <c r="BG689" s="289"/>
      <c r="BH689" s="289"/>
      <c r="BI689" s="289"/>
      <c r="BJ689" s="289"/>
      <c r="BK689" s="289"/>
      <c r="BL689" s="289"/>
      <c r="BM689" s="289"/>
      <c r="BN689" s="289"/>
      <c r="BO689" s="290"/>
      <c r="BP689" s="289"/>
      <c r="BQ689" s="289"/>
      <c r="BR689" s="289"/>
      <c r="BS689" s="289"/>
      <c r="BT689" s="289"/>
      <c r="BU689" s="289"/>
      <c r="BV689" s="289"/>
      <c r="BW689" s="289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1:85" ht="15.75" customHeight="1">
      <c r="A690" s="358"/>
      <c r="B690" s="359"/>
      <c r="C690" s="359"/>
      <c r="D690" s="359"/>
      <c r="E690" s="384"/>
      <c r="F690" s="289"/>
      <c r="G690" s="289"/>
      <c r="H690" s="289"/>
      <c r="I690" s="380"/>
      <c r="J690" s="380"/>
      <c r="K690" s="289"/>
      <c r="L690" s="381"/>
      <c r="M690" s="289"/>
      <c r="N690" s="289"/>
      <c r="O690" s="289"/>
      <c r="P690" s="289"/>
      <c r="Q690" s="289"/>
      <c r="R690" s="289"/>
      <c r="S690" s="289"/>
      <c r="T690" s="289"/>
      <c r="U690" s="289"/>
      <c r="V690" s="289"/>
      <c r="W690" s="289"/>
      <c r="X690" s="380"/>
      <c r="Y690" s="380"/>
      <c r="Z690" s="380"/>
      <c r="AA690" s="289"/>
      <c r="AB690" s="289"/>
      <c r="AC690" s="289"/>
      <c r="AD690" s="289"/>
      <c r="AE690" s="383"/>
      <c r="AF690" s="383"/>
      <c r="AG690" s="383"/>
      <c r="AH690" s="383"/>
      <c r="AI690" s="289"/>
      <c r="AJ690" s="289"/>
      <c r="AK690" s="289"/>
      <c r="AL690" s="289"/>
      <c r="AM690" s="289"/>
      <c r="AN690" s="289"/>
      <c r="AO690" s="289"/>
      <c r="AP690" s="289"/>
      <c r="AQ690" s="289"/>
      <c r="AR690" s="289"/>
      <c r="AS690" s="289"/>
      <c r="AT690" s="289"/>
      <c r="AU690" s="289"/>
      <c r="AV690" s="289"/>
      <c r="AW690" s="289"/>
      <c r="AX690" s="289"/>
      <c r="AY690" s="289"/>
      <c r="AZ690" s="289"/>
      <c r="BA690" s="289"/>
      <c r="BB690" s="289"/>
      <c r="BC690" s="289"/>
      <c r="BD690" s="289"/>
      <c r="BE690" s="289"/>
      <c r="BF690" s="289"/>
      <c r="BG690" s="289"/>
      <c r="BH690" s="289"/>
      <c r="BI690" s="289"/>
      <c r="BJ690" s="289"/>
      <c r="BK690" s="289"/>
      <c r="BL690" s="289"/>
      <c r="BM690" s="289"/>
      <c r="BN690" s="289"/>
      <c r="BO690" s="290"/>
      <c r="BP690" s="289"/>
      <c r="BQ690" s="289"/>
      <c r="BR690" s="289"/>
      <c r="BS690" s="289"/>
      <c r="BT690" s="289"/>
      <c r="BU690" s="289"/>
      <c r="BV690" s="289"/>
      <c r="BW690" s="289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15.75" customHeight="1">
      <c r="A691" s="358"/>
      <c r="B691" s="359"/>
      <c r="C691" s="359"/>
      <c r="D691" s="359"/>
      <c r="E691" s="384"/>
      <c r="F691" s="289"/>
      <c r="G691" s="289"/>
      <c r="H691" s="289"/>
      <c r="I691" s="380"/>
      <c r="J691" s="380"/>
      <c r="K691" s="289"/>
      <c r="L691" s="381"/>
      <c r="M691" s="289"/>
      <c r="N691" s="289"/>
      <c r="O691" s="289"/>
      <c r="P691" s="289"/>
      <c r="Q691" s="289"/>
      <c r="R691" s="289"/>
      <c r="S691" s="289"/>
      <c r="T691" s="289"/>
      <c r="U691" s="289"/>
      <c r="V691" s="289"/>
      <c r="W691" s="289"/>
      <c r="X691" s="380"/>
      <c r="Y691" s="380"/>
      <c r="Z691" s="380"/>
      <c r="AA691" s="289"/>
      <c r="AB691" s="289"/>
      <c r="AC691" s="289"/>
      <c r="AD691" s="289"/>
      <c r="AE691" s="383"/>
      <c r="AF691" s="383"/>
      <c r="AG691" s="383"/>
      <c r="AH691" s="383"/>
      <c r="AI691" s="289"/>
      <c r="AJ691" s="289"/>
      <c r="AK691" s="289"/>
      <c r="AL691" s="289"/>
      <c r="AM691" s="289"/>
      <c r="AN691" s="289"/>
      <c r="AO691" s="289"/>
      <c r="AP691" s="289"/>
      <c r="AQ691" s="289"/>
      <c r="AR691" s="289"/>
      <c r="AS691" s="289"/>
      <c r="AT691" s="289"/>
      <c r="AU691" s="289"/>
      <c r="AV691" s="289"/>
      <c r="AW691" s="289"/>
      <c r="AX691" s="289"/>
      <c r="AY691" s="289"/>
      <c r="AZ691" s="289"/>
      <c r="BA691" s="289"/>
      <c r="BB691" s="289"/>
      <c r="BC691" s="289"/>
      <c r="BD691" s="289"/>
      <c r="BE691" s="289"/>
      <c r="BF691" s="289"/>
      <c r="BG691" s="289"/>
      <c r="BH691" s="289"/>
      <c r="BI691" s="289"/>
      <c r="BJ691" s="289"/>
      <c r="BK691" s="289"/>
      <c r="BL691" s="289"/>
      <c r="BM691" s="289"/>
      <c r="BN691" s="289"/>
      <c r="BO691" s="290"/>
      <c r="BP691" s="289"/>
      <c r="BQ691" s="289"/>
      <c r="BR691" s="289"/>
      <c r="BS691" s="289"/>
      <c r="BT691" s="289"/>
      <c r="BU691" s="289"/>
      <c r="BV691" s="289"/>
      <c r="BW691" s="289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>
      <c r="A692" s="358"/>
      <c r="B692" s="359"/>
      <c r="C692" s="359"/>
      <c r="D692" s="359"/>
      <c r="E692" s="384"/>
      <c r="F692" s="289"/>
      <c r="G692" s="289"/>
      <c r="H692" s="289"/>
      <c r="I692" s="380"/>
      <c r="J692" s="380"/>
      <c r="K692" s="289"/>
      <c r="L692" s="381"/>
      <c r="M692" s="289"/>
      <c r="N692" s="289"/>
      <c r="O692" s="289"/>
      <c r="P692" s="289"/>
      <c r="Q692" s="289"/>
      <c r="R692" s="289"/>
      <c r="S692" s="289"/>
      <c r="T692" s="289"/>
      <c r="U692" s="289"/>
      <c r="V692" s="289"/>
      <c r="W692" s="289"/>
      <c r="X692" s="380"/>
      <c r="Y692" s="380"/>
      <c r="Z692" s="380"/>
      <c r="AA692" s="289"/>
      <c r="AB692" s="289"/>
      <c r="AC692" s="289"/>
      <c r="AD692" s="289"/>
      <c r="AE692" s="383"/>
      <c r="AF692" s="383"/>
      <c r="AG692" s="383"/>
      <c r="AH692" s="383"/>
      <c r="AI692" s="289"/>
      <c r="AJ692" s="289"/>
      <c r="AK692" s="289"/>
      <c r="AL692" s="289"/>
      <c r="AM692" s="289"/>
      <c r="AN692" s="289"/>
      <c r="AO692" s="289"/>
      <c r="AP692" s="289"/>
      <c r="AQ692" s="289"/>
      <c r="AR692" s="289"/>
      <c r="AS692" s="289"/>
      <c r="AT692" s="289"/>
      <c r="AU692" s="289"/>
      <c r="AV692" s="289"/>
      <c r="AW692" s="289"/>
      <c r="AX692" s="289"/>
      <c r="AY692" s="289"/>
      <c r="AZ692" s="289"/>
      <c r="BA692" s="289"/>
      <c r="BB692" s="289"/>
      <c r="BC692" s="289"/>
      <c r="BD692" s="289"/>
      <c r="BE692" s="289"/>
      <c r="BF692" s="289"/>
      <c r="BG692" s="289"/>
      <c r="BH692" s="289"/>
      <c r="BI692" s="289"/>
      <c r="BJ692" s="289"/>
      <c r="BK692" s="289"/>
      <c r="BL692" s="289"/>
      <c r="BM692" s="289"/>
      <c r="BN692" s="289"/>
      <c r="BO692" s="290"/>
      <c r="BP692" s="289"/>
      <c r="BQ692" s="289"/>
      <c r="BR692" s="289"/>
      <c r="BS692" s="289"/>
      <c r="BT692" s="289"/>
      <c r="BU692" s="289"/>
      <c r="BV692" s="289"/>
      <c r="BW692" s="289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>
      <c r="A693" s="358"/>
      <c r="B693" s="359"/>
      <c r="C693" s="359"/>
      <c r="D693" s="359"/>
      <c r="E693" s="384"/>
      <c r="F693" s="289"/>
      <c r="G693" s="289"/>
      <c r="H693" s="289"/>
      <c r="I693" s="380"/>
      <c r="J693" s="380"/>
      <c r="K693" s="289"/>
      <c r="L693" s="381"/>
      <c r="M693" s="289"/>
      <c r="N693" s="289"/>
      <c r="O693" s="289"/>
      <c r="P693" s="289"/>
      <c r="Q693" s="289"/>
      <c r="R693" s="289"/>
      <c r="S693" s="289"/>
      <c r="T693" s="289"/>
      <c r="U693" s="289"/>
      <c r="V693" s="289"/>
      <c r="W693" s="289"/>
      <c r="X693" s="380"/>
      <c r="Y693" s="380"/>
      <c r="Z693" s="380"/>
      <c r="AA693" s="289"/>
      <c r="AB693" s="289"/>
      <c r="AC693" s="289"/>
      <c r="AD693" s="289"/>
      <c r="AE693" s="383"/>
      <c r="AF693" s="383"/>
      <c r="AG693" s="383"/>
      <c r="AH693" s="383"/>
      <c r="AI693" s="289"/>
      <c r="AJ693" s="289"/>
      <c r="AK693" s="289"/>
      <c r="AL693" s="289"/>
      <c r="AM693" s="289"/>
      <c r="AN693" s="289"/>
      <c r="AO693" s="289"/>
      <c r="AP693" s="289"/>
      <c r="AQ693" s="289"/>
      <c r="AR693" s="289"/>
      <c r="AS693" s="289"/>
      <c r="AT693" s="289"/>
      <c r="AU693" s="289"/>
      <c r="AV693" s="289"/>
      <c r="AW693" s="289"/>
      <c r="AX693" s="289"/>
      <c r="AY693" s="289"/>
      <c r="AZ693" s="289"/>
      <c r="BA693" s="289"/>
      <c r="BB693" s="289"/>
      <c r="BC693" s="289"/>
      <c r="BD693" s="289"/>
      <c r="BE693" s="289"/>
      <c r="BF693" s="289"/>
      <c r="BG693" s="289"/>
      <c r="BH693" s="289"/>
      <c r="BI693" s="289"/>
      <c r="BJ693" s="289"/>
      <c r="BK693" s="289"/>
      <c r="BL693" s="289"/>
      <c r="BM693" s="289"/>
      <c r="BN693" s="289"/>
      <c r="BO693" s="290"/>
      <c r="BP693" s="289"/>
      <c r="BQ693" s="289"/>
      <c r="BR693" s="289"/>
      <c r="BS693" s="289"/>
      <c r="BT693" s="289"/>
      <c r="BU693" s="289"/>
      <c r="BV693" s="289"/>
      <c r="BW693" s="289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>
      <c r="A694" s="358"/>
      <c r="B694" s="359"/>
      <c r="C694" s="359"/>
      <c r="D694" s="359"/>
      <c r="E694" s="384"/>
      <c r="F694" s="289"/>
      <c r="G694" s="289"/>
      <c r="H694" s="289"/>
      <c r="I694" s="380"/>
      <c r="J694" s="380"/>
      <c r="K694" s="289"/>
      <c r="L694" s="381"/>
      <c r="M694" s="289"/>
      <c r="N694" s="289"/>
      <c r="O694" s="289"/>
      <c r="P694" s="289"/>
      <c r="Q694" s="289"/>
      <c r="R694" s="289"/>
      <c r="S694" s="289"/>
      <c r="T694" s="289"/>
      <c r="U694" s="289"/>
      <c r="V694" s="289"/>
      <c r="W694" s="289"/>
      <c r="X694" s="380"/>
      <c r="Y694" s="380"/>
      <c r="Z694" s="380"/>
      <c r="AA694" s="289"/>
      <c r="AB694" s="289"/>
      <c r="AC694" s="289"/>
      <c r="AD694" s="289"/>
      <c r="AE694" s="383"/>
      <c r="AF694" s="383"/>
      <c r="AG694" s="383"/>
      <c r="AH694" s="383"/>
      <c r="AI694" s="289"/>
      <c r="AJ694" s="289"/>
      <c r="AK694" s="289"/>
      <c r="AL694" s="289"/>
      <c r="AM694" s="289"/>
      <c r="AN694" s="289"/>
      <c r="AO694" s="289"/>
      <c r="AP694" s="289"/>
      <c r="AQ694" s="289"/>
      <c r="AR694" s="289"/>
      <c r="AS694" s="289"/>
      <c r="AT694" s="289"/>
      <c r="AU694" s="289"/>
      <c r="AV694" s="289"/>
      <c r="AW694" s="289"/>
      <c r="AX694" s="289"/>
      <c r="AY694" s="289"/>
      <c r="AZ694" s="289"/>
      <c r="BA694" s="289"/>
      <c r="BB694" s="289"/>
      <c r="BC694" s="289"/>
      <c r="BD694" s="289"/>
      <c r="BE694" s="289"/>
      <c r="BF694" s="289"/>
      <c r="BG694" s="289"/>
      <c r="BH694" s="289"/>
      <c r="BI694" s="289"/>
      <c r="BJ694" s="289"/>
      <c r="BK694" s="289"/>
      <c r="BL694" s="289"/>
      <c r="BM694" s="289"/>
      <c r="BN694" s="289"/>
      <c r="BO694" s="290"/>
      <c r="BP694" s="289"/>
      <c r="BQ694" s="289"/>
      <c r="BR694" s="289"/>
      <c r="BS694" s="289"/>
      <c r="BT694" s="289"/>
      <c r="BU694" s="289"/>
      <c r="BV694" s="289"/>
      <c r="BW694" s="289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>
      <c r="A695" s="358"/>
      <c r="B695" s="359"/>
      <c r="C695" s="359"/>
      <c r="D695" s="359"/>
      <c r="E695" s="384"/>
      <c r="F695" s="289"/>
      <c r="G695" s="289"/>
      <c r="H695" s="289"/>
      <c r="I695" s="380"/>
      <c r="J695" s="380"/>
      <c r="K695" s="289"/>
      <c r="L695" s="381"/>
      <c r="M695" s="289"/>
      <c r="N695" s="289"/>
      <c r="O695" s="289"/>
      <c r="P695" s="289"/>
      <c r="Q695" s="289"/>
      <c r="R695" s="289"/>
      <c r="S695" s="289"/>
      <c r="T695" s="289"/>
      <c r="U695" s="289"/>
      <c r="V695" s="289"/>
      <c r="W695" s="289"/>
      <c r="X695" s="380"/>
      <c r="Y695" s="380"/>
      <c r="Z695" s="380"/>
      <c r="AA695" s="289"/>
      <c r="AB695" s="289"/>
      <c r="AC695" s="289"/>
      <c r="AD695" s="289"/>
      <c r="AE695" s="383"/>
      <c r="AF695" s="383"/>
      <c r="AG695" s="383"/>
      <c r="AH695" s="383"/>
      <c r="AI695" s="289"/>
      <c r="AJ695" s="289"/>
      <c r="AK695" s="289"/>
      <c r="AL695" s="289"/>
      <c r="AM695" s="289"/>
      <c r="AN695" s="289"/>
      <c r="AO695" s="289"/>
      <c r="AP695" s="289"/>
      <c r="AQ695" s="289"/>
      <c r="AR695" s="289"/>
      <c r="AS695" s="289"/>
      <c r="AT695" s="289"/>
      <c r="AU695" s="289"/>
      <c r="AV695" s="289"/>
      <c r="AW695" s="289"/>
      <c r="AX695" s="289"/>
      <c r="AY695" s="289"/>
      <c r="AZ695" s="289"/>
      <c r="BA695" s="289"/>
      <c r="BB695" s="289"/>
      <c r="BC695" s="289"/>
      <c r="BD695" s="289"/>
      <c r="BE695" s="289"/>
      <c r="BF695" s="289"/>
      <c r="BG695" s="289"/>
      <c r="BH695" s="289"/>
      <c r="BI695" s="289"/>
      <c r="BJ695" s="289"/>
      <c r="BK695" s="289"/>
      <c r="BL695" s="289"/>
      <c r="BM695" s="289"/>
      <c r="BN695" s="289"/>
      <c r="BO695" s="290"/>
      <c r="BP695" s="289"/>
      <c r="BQ695" s="289"/>
      <c r="BR695" s="289"/>
      <c r="BS695" s="289"/>
      <c r="BT695" s="289"/>
      <c r="BU695" s="289"/>
      <c r="BV695" s="289"/>
      <c r="BW695" s="289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>
      <c r="A696" s="358"/>
      <c r="B696" s="359"/>
      <c r="C696" s="359"/>
      <c r="D696" s="359"/>
      <c r="E696" s="384"/>
      <c r="F696" s="289"/>
      <c r="G696" s="289"/>
      <c r="H696" s="289"/>
      <c r="I696" s="380"/>
      <c r="J696" s="380"/>
      <c r="K696" s="289"/>
      <c r="L696" s="381"/>
      <c r="M696" s="289"/>
      <c r="N696" s="289"/>
      <c r="O696" s="289"/>
      <c r="P696" s="289"/>
      <c r="Q696" s="289"/>
      <c r="R696" s="289"/>
      <c r="S696" s="289"/>
      <c r="T696" s="289"/>
      <c r="U696" s="289"/>
      <c r="V696" s="289"/>
      <c r="W696" s="289"/>
      <c r="X696" s="380"/>
      <c r="Y696" s="380"/>
      <c r="Z696" s="380"/>
      <c r="AA696" s="289"/>
      <c r="AB696" s="289"/>
      <c r="AC696" s="289"/>
      <c r="AD696" s="289"/>
      <c r="AE696" s="383"/>
      <c r="AF696" s="383"/>
      <c r="AG696" s="383"/>
      <c r="AH696" s="383"/>
      <c r="AI696" s="289"/>
      <c r="AJ696" s="289"/>
      <c r="AK696" s="289"/>
      <c r="AL696" s="289"/>
      <c r="AM696" s="289"/>
      <c r="AN696" s="289"/>
      <c r="AO696" s="289"/>
      <c r="AP696" s="289"/>
      <c r="AQ696" s="289"/>
      <c r="AR696" s="289"/>
      <c r="AS696" s="289"/>
      <c r="AT696" s="289"/>
      <c r="AU696" s="289"/>
      <c r="AV696" s="289"/>
      <c r="AW696" s="289"/>
      <c r="AX696" s="289"/>
      <c r="AY696" s="289"/>
      <c r="AZ696" s="289"/>
      <c r="BA696" s="289"/>
      <c r="BB696" s="289"/>
      <c r="BC696" s="289"/>
      <c r="BD696" s="289"/>
      <c r="BE696" s="289"/>
      <c r="BF696" s="289"/>
      <c r="BG696" s="289"/>
      <c r="BH696" s="289"/>
      <c r="BI696" s="289"/>
      <c r="BJ696" s="289"/>
      <c r="BK696" s="289"/>
      <c r="BL696" s="289"/>
      <c r="BM696" s="289"/>
      <c r="BN696" s="289"/>
      <c r="BO696" s="290"/>
      <c r="BP696" s="289"/>
      <c r="BQ696" s="289"/>
      <c r="BR696" s="289"/>
      <c r="BS696" s="289"/>
      <c r="BT696" s="289"/>
      <c r="BU696" s="289"/>
      <c r="BV696" s="289"/>
      <c r="BW696" s="289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>
      <c r="A697" s="358"/>
      <c r="B697" s="359"/>
      <c r="C697" s="359"/>
      <c r="D697" s="359"/>
      <c r="E697" s="384"/>
      <c r="F697" s="289"/>
      <c r="G697" s="289"/>
      <c r="H697" s="289"/>
      <c r="I697" s="380"/>
      <c r="J697" s="380"/>
      <c r="K697" s="289"/>
      <c r="L697" s="381"/>
      <c r="M697" s="289"/>
      <c r="N697" s="289"/>
      <c r="O697" s="289"/>
      <c r="P697" s="289"/>
      <c r="Q697" s="289"/>
      <c r="R697" s="289"/>
      <c r="S697" s="289"/>
      <c r="T697" s="289"/>
      <c r="U697" s="289"/>
      <c r="V697" s="289"/>
      <c r="W697" s="289"/>
      <c r="X697" s="380"/>
      <c r="Y697" s="380"/>
      <c r="Z697" s="380"/>
      <c r="AA697" s="289"/>
      <c r="AB697" s="289"/>
      <c r="AC697" s="289"/>
      <c r="AD697" s="289"/>
      <c r="AE697" s="383"/>
      <c r="AF697" s="383"/>
      <c r="AG697" s="383"/>
      <c r="AH697" s="383"/>
      <c r="AI697" s="289"/>
      <c r="AJ697" s="289"/>
      <c r="AK697" s="289"/>
      <c r="AL697" s="289"/>
      <c r="AM697" s="289"/>
      <c r="AN697" s="289"/>
      <c r="AO697" s="289"/>
      <c r="AP697" s="289"/>
      <c r="AQ697" s="289"/>
      <c r="AR697" s="289"/>
      <c r="AS697" s="289"/>
      <c r="AT697" s="289"/>
      <c r="AU697" s="289"/>
      <c r="AV697" s="289"/>
      <c r="AW697" s="289"/>
      <c r="AX697" s="289"/>
      <c r="AY697" s="289"/>
      <c r="AZ697" s="289"/>
      <c r="BA697" s="289"/>
      <c r="BB697" s="289"/>
      <c r="BC697" s="289"/>
      <c r="BD697" s="289"/>
      <c r="BE697" s="289"/>
      <c r="BF697" s="289"/>
      <c r="BG697" s="289"/>
      <c r="BH697" s="289"/>
      <c r="BI697" s="289"/>
      <c r="BJ697" s="289"/>
      <c r="BK697" s="289"/>
      <c r="BL697" s="289"/>
      <c r="BM697" s="289"/>
      <c r="BN697" s="289"/>
      <c r="BO697" s="290"/>
      <c r="BP697" s="289"/>
      <c r="BQ697" s="289"/>
      <c r="BR697" s="289"/>
      <c r="BS697" s="289"/>
      <c r="BT697" s="289"/>
      <c r="BU697" s="289"/>
      <c r="BV697" s="289"/>
      <c r="BW697" s="289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>
      <c r="A698" s="358"/>
      <c r="B698" s="359"/>
      <c r="C698" s="359"/>
      <c r="D698" s="359"/>
      <c r="E698" s="384"/>
      <c r="F698" s="289"/>
      <c r="G698" s="289"/>
      <c r="H698" s="289"/>
      <c r="I698" s="380"/>
      <c r="J698" s="380"/>
      <c r="K698" s="289"/>
      <c r="L698" s="381"/>
      <c r="M698" s="289"/>
      <c r="N698" s="289"/>
      <c r="O698" s="289"/>
      <c r="P698" s="289"/>
      <c r="Q698" s="289"/>
      <c r="R698" s="289"/>
      <c r="S698" s="289"/>
      <c r="T698" s="289"/>
      <c r="U698" s="289"/>
      <c r="V698" s="289"/>
      <c r="W698" s="289"/>
      <c r="X698" s="380"/>
      <c r="Y698" s="380"/>
      <c r="Z698" s="380"/>
      <c r="AA698" s="289"/>
      <c r="AB698" s="289"/>
      <c r="AC698" s="289"/>
      <c r="AD698" s="289"/>
      <c r="AE698" s="383"/>
      <c r="AF698" s="383"/>
      <c r="AG698" s="383"/>
      <c r="AH698" s="383"/>
      <c r="AI698" s="289"/>
      <c r="AJ698" s="289"/>
      <c r="AK698" s="289"/>
      <c r="AL698" s="289"/>
      <c r="AM698" s="289"/>
      <c r="AN698" s="289"/>
      <c r="AO698" s="289"/>
      <c r="AP698" s="289"/>
      <c r="AQ698" s="289"/>
      <c r="AR698" s="289"/>
      <c r="AS698" s="289"/>
      <c r="AT698" s="289"/>
      <c r="AU698" s="289"/>
      <c r="AV698" s="289"/>
      <c r="AW698" s="289"/>
      <c r="AX698" s="289"/>
      <c r="AY698" s="289"/>
      <c r="AZ698" s="289"/>
      <c r="BA698" s="289"/>
      <c r="BB698" s="289"/>
      <c r="BC698" s="289"/>
      <c r="BD698" s="289"/>
      <c r="BE698" s="289"/>
      <c r="BF698" s="289"/>
      <c r="BG698" s="289"/>
      <c r="BH698" s="289"/>
      <c r="BI698" s="289"/>
      <c r="BJ698" s="289"/>
      <c r="BK698" s="289"/>
      <c r="BL698" s="289"/>
      <c r="BM698" s="289"/>
      <c r="BN698" s="289"/>
      <c r="BO698" s="290"/>
      <c r="BP698" s="289"/>
      <c r="BQ698" s="289"/>
      <c r="BR698" s="289"/>
      <c r="BS698" s="289"/>
      <c r="BT698" s="289"/>
      <c r="BU698" s="289"/>
      <c r="BV698" s="289"/>
      <c r="BW698" s="289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>
      <c r="A699" s="358"/>
      <c r="B699" s="359"/>
      <c r="C699" s="359"/>
      <c r="D699" s="359"/>
      <c r="E699" s="384"/>
      <c r="F699" s="289"/>
      <c r="G699" s="289"/>
      <c r="H699" s="289"/>
      <c r="I699" s="380"/>
      <c r="J699" s="380"/>
      <c r="K699" s="289"/>
      <c r="L699" s="381"/>
      <c r="M699" s="289"/>
      <c r="N699" s="289"/>
      <c r="O699" s="289"/>
      <c r="P699" s="289"/>
      <c r="Q699" s="289"/>
      <c r="R699" s="289"/>
      <c r="S699" s="289"/>
      <c r="T699" s="289"/>
      <c r="U699" s="289"/>
      <c r="V699" s="289"/>
      <c r="W699" s="289"/>
      <c r="X699" s="380"/>
      <c r="Y699" s="380"/>
      <c r="Z699" s="380"/>
      <c r="AA699" s="289"/>
      <c r="AB699" s="289"/>
      <c r="AC699" s="289"/>
      <c r="AD699" s="289"/>
      <c r="AE699" s="383"/>
      <c r="AF699" s="383"/>
      <c r="AG699" s="383"/>
      <c r="AH699" s="383"/>
      <c r="AI699" s="289"/>
      <c r="AJ699" s="289"/>
      <c r="AK699" s="289"/>
      <c r="AL699" s="289"/>
      <c r="AM699" s="289"/>
      <c r="AN699" s="289"/>
      <c r="AO699" s="289"/>
      <c r="AP699" s="289"/>
      <c r="AQ699" s="289"/>
      <c r="AR699" s="289"/>
      <c r="AS699" s="289"/>
      <c r="AT699" s="289"/>
      <c r="AU699" s="289"/>
      <c r="AV699" s="289"/>
      <c r="AW699" s="289"/>
      <c r="AX699" s="289"/>
      <c r="AY699" s="289"/>
      <c r="AZ699" s="289"/>
      <c r="BA699" s="289"/>
      <c r="BB699" s="289"/>
      <c r="BC699" s="289"/>
      <c r="BD699" s="289"/>
      <c r="BE699" s="289"/>
      <c r="BF699" s="289"/>
      <c r="BG699" s="289"/>
      <c r="BH699" s="289"/>
      <c r="BI699" s="289"/>
      <c r="BJ699" s="289"/>
      <c r="BK699" s="289"/>
      <c r="BL699" s="289"/>
      <c r="BM699" s="289"/>
      <c r="BN699" s="289"/>
      <c r="BO699" s="290"/>
      <c r="BP699" s="289"/>
      <c r="BQ699" s="289"/>
      <c r="BR699" s="289"/>
      <c r="BS699" s="289"/>
      <c r="BT699" s="289"/>
      <c r="BU699" s="289"/>
      <c r="BV699" s="289"/>
      <c r="BW699" s="289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>
      <c r="A700" s="358"/>
      <c r="B700" s="359"/>
      <c r="C700" s="359"/>
      <c r="D700" s="359"/>
      <c r="E700" s="384"/>
      <c r="F700" s="289"/>
      <c r="G700" s="289"/>
      <c r="H700" s="289"/>
      <c r="I700" s="380"/>
      <c r="J700" s="380"/>
      <c r="K700" s="289"/>
      <c r="L700" s="381"/>
      <c r="M700" s="289"/>
      <c r="N700" s="289"/>
      <c r="O700" s="289"/>
      <c r="P700" s="289"/>
      <c r="Q700" s="289"/>
      <c r="R700" s="289"/>
      <c r="S700" s="289"/>
      <c r="T700" s="289"/>
      <c r="U700" s="289"/>
      <c r="V700" s="289"/>
      <c r="W700" s="289"/>
      <c r="X700" s="380"/>
      <c r="Y700" s="380"/>
      <c r="Z700" s="380"/>
      <c r="AA700" s="289"/>
      <c r="AB700" s="289"/>
      <c r="AC700" s="289"/>
      <c r="AD700" s="289"/>
      <c r="AE700" s="383"/>
      <c r="AF700" s="383"/>
      <c r="AG700" s="383"/>
      <c r="AH700" s="383"/>
      <c r="AI700" s="289"/>
      <c r="AJ700" s="289"/>
      <c r="AK700" s="289"/>
      <c r="AL700" s="289"/>
      <c r="AM700" s="289"/>
      <c r="AN700" s="289"/>
      <c r="AO700" s="289"/>
      <c r="AP700" s="289"/>
      <c r="AQ700" s="289"/>
      <c r="AR700" s="289"/>
      <c r="AS700" s="289"/>
      <c r="AT700" s="289"/>
      <c r="AU700" s="289"/>
      <c r="AV700" s="289"/>
      <c r="AW700" s="289"/>
      <c r="AX700" s="289"/>
      <c r="AY700" s="289"/>
      <c r="AZ700" s="289"/>
      <c r="BA700" s="289"/>
      <c r="BB700" s="289"/>
      <c r="BC700" s="289"/>
      <c r="BD700" s="289"/>
      <c r="BE700" s="289"/>
      <c r="BF700" s="289"/>
      <c r="BG700" s="289"/>
      <c r="BH700" s="289"/>
      <c r="BI700" s="289"/>
      <c r="BJ700" s="289"/>
      <c r="BK700" s="289"/>
      <c r="BL700" s="289"/>
      <c r="BM700" s="289"/>
      <c r="BN700" s="289"/>
      <c r="BO700" s="290"/>
      <c r="BP700" s="289"/>
      <c r="BQ700" s="289"/>
      <c r="BR700" s="289"/>
      <c r="BS700" s="289"/>
      <c r="BT700" s="289"/>
      <c r="BU700" s="289"/>
      <c r="BV700" s="289"/>
      <c r="BW700" s="289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>
      <c r="A701" s="358"/>
      <c r="B701" s="359"/>
      <c r="C701" s="359"/>
      <c r="D701" s="359"/>
      <c r="E701" s="384"/>
      <c r="F701" s="289"/>
      <c r="G701" s="289"/>
      <c r="H701" s="289"/>
      <c r="I701" s="380"/>
      <c r="J701" s="380"/>
      <c r="K701" s="289"/>
      <c r="L701" s="381"/>
      <c r="M701" s="289"/>
      <c r="N701" s="289"/>
      <c r="O701" s="289"/>
      <c r="P701" s="289"/>
      <c r="Q701" s="289"/>
      <c r="R701" s="289"/>
      <c r="S701" s="289"/>
      <c r="T701" s="289"/>
      <c r="U701" s="289"/>
      <c r="V701" s="289"/>
      <c r="W701" s="289"/>
      <c r="X701" s="380"/>
      <c r="Y701" s="380"/>
      <c r="Z701" s="380"/>
      <c r="AA701" s="289"/>
      <c r="AB701" s="289"/>
      <c r="AC701" s="289"/>
      <c r="AD701" s="289"/>
      <c r="AE701" s="383"/>
      <c r="AF701" s="383"/>
      <c r="AG701" s="383"/>
      <c r="AH701" s="383"/>
      <c r="AI701" s="289"/>
      <c r="AJ701" s="289"/>
      <c r="AK701" s="289"/>
      <c r="AL701" s="289"/>
      <c r="AM701" s="289"/>
      <c r="AN701" s="289"/>
      <c r="AO701" s="289"/>
      <c r="AP701" s="289"/>
      <c r="AQ701" s="289"/>
      <c r="AR701" s="289"/>
      <c r="AS701" s="289"/>
      <c r="AT701" s="289"/>
      <c r="AU701" s="289"/>
      <c r="AV701" s="289"/>
      <c r="AW701" s="289"/>
      <c r="AX701" s="289"/>
      <c r="AY701" s="289"/>
      <c r="AZ701" s="289"/>
      <c r="BA701" s="289"/>
      <c r="BB701" s="289"/>
      <c r="BC701" s="289"/>
      <c r="BD701" s="289"/>
      <c r="BE701" s="289"/>
      <c r="BF701" s="289"/>
      <c r="BG701" s="289"/>
      <c r="BH701" s="289"/>
      <c r="BI701" s="289"/>
      <c r="BJ701" s="289"/>
      <c r="BK701" s="289"/>
      <c r="BL701" s="289"/>
      <c r="BM701" s="289"/>
      <c r="BN701" s="289"/>
      <c r="BO701" s="290"/>
      <c r="BP701" s="289"/>
      <c r="BQ701" s="289"/>
      <c r="BR701" s="289"/>
      <c r="BS701" s="289"/>
      <c r="BT701" s="289"/>
      <c r="BU701" s="289"/>
      <c r="BV701" s="289"/>
      <c r="BW701" s="289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>
      <c r="A702" s="358"/>
      <c r="B702" s="359"/>
      <c r="C702" s="359"/>
      <c r="D702" s="359"/>
      <c r="E702" s="384"/>
      <c r="F702" s="289"/>
      <c r="G702" s="289"/>
      <c r="H702" s="289"/>
      <c r="I702" s="380"/>
      <c r="J702" s="380"/>
      <c r="K702" s="289"/>
      <c r="L702" s="381"/>
      <c r="M702" s="289"/>
      <c r="N702" s="289"/>
      <c r="O702" s="289"/>
      <c r="P702" s="289"/>
      <c r="Q702" s="289"/>
      <c r="R702" s="289"/>
      <c r="S702" s="289"/>
      <c r="T702" s="289"/>
      <c r="U702" s="289"/>
      <c r="V702" s="289"/>
      <c r="W702" s="289"/>
      <c r="X702" s="380"/>
      <c r="Y702" s="380"/>
      <c r="Z702" s="380"/>
      <c r="AA702" s="289"/>
      <c r="AB702" s="289"/>
      <c r="AC702" s="289"/>
      <c r="AD702" s="289"/>
      <c r="AE702" s="383"/>
      <c r="AF702" s="383"/>
      <c r="AG702" s="383"/>
      <c r="AH702" s="383"/>
      <c r="AI702" s="289"/>
      <c r="AJ702" s="289"/>
      <c r="AK702" s="289"/>
      <c r="AL702" s="289"/>
      <c r="AM702" s="289"/>
      <c r="AN702" s="289"/>
      <c r="AO702" s="289"/>
      <c r="AP702" s="289"/>
      <c r="AQ702" s="289"/>
      <c r="AR702" s="289"/>
      <c r="AS702" s="289"/>
      <c r="AT702" s="289"/>
      <c r="AU702" s="289"/>
      <c r="AV702" s="289"/>
      <c r="AW702" s="289"/>
      <c r="AX702" s="289"/>
      <c r="AY702" s="289"/>
      <c r="AZ702" s="289"/>
      <c r="BA702" s="289"/>
      <c r="BB702" s="289"/>
      <c r="BC702" s="289"/>
      <c r="BD702" s="289"/>
      <c r="BE702" s="289"/>
      <c r="BF702" s="289"/>
      <c r="BG702" s="289"/>
      <c r="BH702" s="289"/>
      <c r="BI702" s="289"/>
      <c r="BJ702" s="289"/>
      <c r="BK702" s="289"/>
      <c r="BL702" s="289"/>
      <c r="BM702" s="289"/>
      <c r="BN702" s="289"/>
      <c r="BO702" s="290"/>
      <c r="BP702" s="289"/>
      <c r="BQ702" s="289"/>
      <c r="BR702" s="289"/>
      <c r="BS702" s="289"/>
      <c r="BT702" s="289"/>
      <c r="BU702" s="289"/>
      <c r="BV702" s="289"/>
      <c r="BW702" s="289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>
      <c r="A703" s="358"/>
      <c r="B703" s="359"/>
      <c r="C703" s="359"/>
      <c r="D703" s="359"/>
      <c r="E703" s="384"/>
      <c r="F703" s="289"/>
      <c r="G703" s="289"/>
      <c r="H703" s="289"/>
      <c r="I703" s="380"/>
      <c r="J703" s="380"/>
      <c r="K703" s="289"/>
      <c r="L703" s="381"/>
      <c r="M703" s="289"/>
      <c r="N703" s="289"/>
      <c r="O703" s="289"/>
      <c r="P703" s="289"/>
      <c r="Q703" s="289"/>
      <c r="R703" s="289"/>
      <c r="S703" s="289"/>
      <c r="T703" s="289"/>
      <c r="U703" s="289"/>
      <c r="V703" s="289"/>
      <c r="W703" s="289"/>
      <c r="X703" s="380"/>
      <c r="Y703" s="380"/>
      <c r="Z703" s="380"/>
      <c r="AA703" s="289"/>
      <c r="AB703" s="289"/>
      <c r="AC703" s="289"/>
      <c r="AD703" s="289"/>
      <c r="AE703" s="383"/>
      <c r="AF703" s="383"/>
      <c r="AG703" s="383"/>
      <c r="AH703" s="383"/>
      <c r="AI703" s="289"/>
      <c r="AJ703" s="289"/>
      <c r="AK703" s="289"/>
      <c r="AL703" s="289"/>
      <c r="AM703" s="289"/>
      <c r="AN703" s="289"/>
      <c r="AO703" s="289"/>
      <c r="AP703" s="289"/>
      <c r="AQ703" s="289"/>
      <c r="AR703" s="289"/>
      <c r="AS703" s="289"/>
      <c r="AT703" s="289"/>
      <c r="AU703" s="289"/>
      <c r="AV703" s="289"/>
      <c r="AW703" s="289"/>
      <c r="AX703" s="289"/>
      <c r="AY703" s="289"/>
      <c r="AZ703" s="289"/>
      <c r="BA703" s="289"/>
      <c r="BB703" s="289"/>
      <c r="BC703" s="289"/>
      <c r="BD703" s="289"/>
      <c r="BE703" s="289"/>
      <c r="BF703" s="289"/>
      <c r="BG703" s="289"/>
      <c r="BH703" s="289"/>
      <c r="BI703" s="289"/>
      <c r="BJ703" s="289"/>
      <c r="BK703" s="289"/>
      <c r="BL703" s="289"/>
      <c r="BM703" s="289"/>
      <c r="BN703" s="289"/>
      <c r="BO703" s="290"/>
      <c r="BP703" s="289"/>
      <c r="BQ703" s="289"/>
      <c r="BR703" s="289"/>
      <c r="BS703" s="289"/>
      <c r="BT703" s="289"/>
      <c r="BU703" s="289"/>
      <c r="BV703" s="289"/>
      <c r="BW703" s="289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>
      <c r="A704" s="358"/>
      <c r="B704" s="359"/>
      <c r="C704" s="359"/>
      <c r="D704" s="359"/>
      <c r="E704" s="384"/>
      <c r="F704" s="289"/>
      <c r="G704" s="289"/>
      <c r="H704" s="289"/>
      <c r="I704" s="380"/>
      <c r="J704" s="380"/>
      <c r="K704" s="289"/>
      <c r="L704" s="381"/>
      <c r="M704" s="289"/>
      <c r="N704" s="289"/>
      <c r="O704" s="289"/>
      <c r="P704" s="289"/>
      <c r="Q704" s="289"/>
      <c r="R704" s="289"/>
      <c r="S704" s="289"/>
      <c r="T704" s="289"/>
      <c r="U704" s="289"/>
      <c r="V704" s="289"/>
      <c r="W704" s="289"/>
      <c r="X704" s="380"/>
      <c r="Y704" s="380"/>
      <c r="Z704" s="380"/>
      <c r="AA704" s="289"/>
      <c r="AB704" s="289"/>
      <c r="AC704" s="289"/>
      <c r="AD704" s="289"/>
      <c r="AE704" s="383"/>
      <c r="AF704" s="383"/>
      <c r="AG704" s="383"/>
      <c r="AH704" s="383"/>
      <c r="AI704" s="289"/>
      <c r="AJ704" s="289"/>
      <c r="AK704" s="289"/>
      <c r="AL704" s="289"/>
      <c r="AM704" s="289"/>
      <c r="AN704" s="289"/>
      <c r="AO704" s="289"/>
      <c r="AP704" s="289"/>
      <c r="AQ704" s="289"/>
      <c r="AR704" s="289"/>
      <c r="AS704" s="289"/>
      <c r="AT704" s="289"/>
      <c r="AU704" s="289"/>
      <c r="AV704" s="289"/>
      <c r="AW704" s="289"/>
      <c r="AX704" s="289"/>
      <c r="AY704" s="289"/>
      <c r="AZ704" s="289"/>
      <c r="BA704" s="289"/>
      <c r="BB704" s="289"/>
      <c r="BC704" s="289"/>
      <c r="BD704" s="289"/>
      <c r="BE704" s="289"/>
      <c r="BF704" s="289"/>
      <c r="BG704" s="289"/>
      <c r="BH704" s="289"/>
      <c r="BI704" s="289"/>
      <c r="BJ704" s="289"/>
      <c r="BK704" s="289"/>
      <c r="BL704" s="289"/>
      <c r="BM704" s="289"/>
      <c r="BN704" s="289"/>
      <c r="BO704" s="290"/>
      <c r="BP704" s="289"/>
      <c r="BQ704" s="289"/>
      <c r="BR704" s="289"/>
      <c r="BS704" s="289"/>
      <c r="BT704" s="289"/>
      <c r="BU704" s="289"/>
      <c r="BV704" s="289"/>
      <c r="BW704" s="289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>
      <c r="A705" s="358"/>
      <c r="B705" s="359"/>
      <c r="C705" s="359"/>
      <c r="D705" s="359"/>
      <c r="E705" s="384"/>
      <c r="F705" s="289"/>
      <c r="G705" s="289"/>
      <c r="H705" s="289"/>
      <c r="I705" s="380"/>
      <c r="J705" s="380"/>
      <c r="K705" s="289"/>
      <c r="L705" s="381"/>
      <c r="M705" s="289"/>
      <c r="N705" s="289"/>
      <c r="O705" s="289"/>
      <c r="P705" s="289"/>
      <c r="Q705" s="289"/>
      <c r="R705" s="289"/>
      <c r="S705" s="289"/>
      <c r="T705" s="289"/>
      <c r="U705" s="289"/>
      <c r="V705" s="289"/>
      <c r="W705" s="289"/>
      <c r="X705" s="380"/>
      <c r="Y705" s="380"/>
      <c r="Z705" s="380"/>
      <c r="AA705" s="289"/>
      <c r="AB705" s="289"/>
      <c r="AC705" s="289"/>
      <c r="AD705" s="289"/>
      <c r="AE705" s="383"/>
      <c r="AF705" s="383"/>
      <c r="AG705" s="383"/>
      <c r="AH705" s="383"/>
      <c r="AI705" s="289"/>
      <c r="AJ705" s="289"/>
      <c r="AK705" s="289"/>
      <c r="AL705" s="289"/>
      <c r="AM705" s="289"/>
      <c r="AN705" s="289"/>
      <c r="AO705" s="289"/>
      <c r="AP705" s="289"/>
      <c r="AQ705" s="289"/>
      <c r="AR705" s="289"/>
      <c r="AS705" s="289"/>
      <c r="AT705" s="289"/>
      <c r="AU705" s="289"/>
      <c r="AV705" s="289"/>
      <c r="AW705" s="289"/>
      <c r="AX705" s="289"/>
      <c r="AY705" s="289"/>
      <c r="AZ705" s="289"/>
      <c r="BA705" s="289"/>
      <c r="BB705" s="289"/>
      <c r="BC705" s="289"/>
      <c r="BD705" s="289"/>
      <c r="BE705" s="289"/>
      <c r="BF705" s="289"/>
      <c r="BG705" s="289"/>
      <c r="BH705" s="289"/>
      <c r="BI705" s="289"/>
      <c r="BJ705" s="289"/>
      <c r="BK705" s="289"/>
      <c r="BL705" s="289"/>
      <c r="BM705" s="289"/>
      <c r="BN705" s="289"/>
      <c r="BO705" s="290"/>
      <c r="BP705" s="289"/>
      <c r="BQ705" s="289"/>
      <c r="BR705" s="289"/>
      <c r="BS705" s="289"/>
      <c r="BT705" s="289"/>
      <c r="BU705" s="289"/>
      <c r="BV705" s="289"/>
      <c r="BW705" s="289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>
      <c r="A706" s="358"/>
      <c r="B706" s="359"/>
      <c r="C706" s="359"/>
      <c r="D706" s="359"/>
      <c r="E706" s="384"/>
      <c r="F706" s="289"/>
      <c r="G706" s="289"/>
      <c r="H706" s="289"/>
      <c r="I706" s="380"/>
      <c r="J706" s="380"/>
      <c r="K706" s="289"/>
      <c r="L706" s="381"/>
      <c r="M706" s="289"/>
      <c r="N706" s="289"/>
      <c r="O706" s="289"/>
      <c r="P706" s="289"/>
      <c r="Q706" s="289"/>
      <c r="R706" s="289"/>
      <c r="S706" s="289"/>
      <c r="T706" s="289"/>
      <c r="U706" s="289"/>
      <c r="V706" s="289"/>
      <c r="W706" s="289"/>
      <c r="X706" s="380"/>
      <c r="Y706" s="380"/>
      <c r="Z706" s="380"/>
      <c r="AA706" s="289"/>
      <c r="AB706" s="289"/>
      <c r="AC706" s="289"/>
      <c r="AD706" s="289"/>
      <c r="AE706" s="383"/>
      <c r="AF706" s="383"/>
      <c r="AG706" s="383"/>
      <c r="AH706" s="383"/>
      <c r="AI706" s="289"/>
      <c r="AJ706" s="289"/>
      <c r="AK706" s="289"/>
      <c r="AL706" s="289"/>
      <c r="AM706" s="289"/>
      <c r="AN706" s="289"/>
      <c r="AO706" s="289"/>
      <c r="AP706" s="289"/>
      <c r="AQ706" s="289"/>
      <c r="AR706" s="289"/>
      <c r="AS706" s="289"/>
      <c r="AT706" s="289"/>
      <c r="AU706" s="289"/>
      <c r="AV706" s="289"/>
      <c r="AW706" s="289"/>
      <c r="AX706" s="289"/>
      <c r="AY706" s="289"/>
      <c r="AZ706" s="289"/>
      <c r="BA706" s="289"/>
      <c r="BB706" s="289"/>
      <c r="BC706" s="289"/>
      <c r="BD706" s="289"/>
      <c r="BE706" s="289"/>
      <c r="BF706" s="289"/>
      <c r="BG706" s="289"/>
      <c r="BH706" s="289"/>
      <c r="BI706" s="289"/>
      <c r="BJ706" s="289"/>
      <c r="BK706" s="289"/>
      <c r="BL706" s="289"/>
      <c r="BM706" s="289"/>
      <c r="BN706" s="289"/>
      <c r="BO706" s="290"/>
      <c r="BP706" s="289"/>
      <c r="BQ706" s="289"/>
      <c r="BR706" s="289"/>
      <c r="BS706" s="289"/>
      <c r="BT706" s="289"/>
      <c r="BU706" s="289"/>
      <c r="BV706" s="289"/>
      <c r="BW706" s="289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>
      <c r="A707" s="358"/>
      <c r="B707" s="359"/>
      <c r="C707" s="359"/>
      <c r="D707" s="359"/>
      <c r="E707" s="384"/>
      <c r="F707" s="289"/>
      <c r="G707" s="289"/>
      <c r="H707" s="289"/>
      <c r="I707" s="380"/>
      <c r="J707" s="380"/>
      <c r="K707" s="289"/>
      <c r="L707" s="381"/>
      <c r="M707" s="289"/>
      <c r="N707" s="289"/>
      <c r="O707" s="289"/>
      <c r="P707" s="289"/>
      <c r="Q707" s="289"/>
      <c r="R707" s="289"/>
      <c r="S707" s="289"/>
      <c r="T707" s="289"/>
      <c r="U707" s="289"/>
      <c r="V707" s="289"/>
      <c r="W707" s="289"/>
      <c r="X707" s="380"/>
      <c r="Y707" s="380"/>
      <c r="Z707" s="380"/>
      <c r="AA707" s="289"/>
      <c r="AB707" s="289"/>
      <c r="AC707" s="289"/>
      <c r="AD707" s="289"/>
      <c r="AE707" s="383"/>
      <c r="AF707" s="383"/>
      <c r="AG707" s="383"/>
      <c r="AH707" s="383"/>
      <c r="AI707" s="289"/>
      <c r="AJ707" s="289"/>
      <c r="AK707" s="289"/>
      <c r="AL707" s="289"/>
      <c r="AM707" s="289"/>
      <c r="AN707" s="289"/>
      <c r="AO707" s="289"/>
      <c r="AP707" s="289"/>
      <c r="AQ707" s="289"/>
      <c r="AR707" s="289"/>
      <c r="AS707" s="289"/>
      <c r="AT707" s="289"/>
      <c r="AU707" s="289"/>
      <c r="AV707" s="289"/>
      <c r="AW707" s="289"/>
      <c r="AX707" s="289"/>
      <c r="AY707" s="289"/>
      <c r="AZ707" s="289"/>
      <c r="BA707" s="289"/>
      <c r="BB707" s="289"/>
      <c r="BC707" s="289"/>
      <c r="BD707" s="289"/>
      <c r="BE707" s="289"/>
      <c r="BF707" s="289"/>
      <c r="BG707" s="289"/>
      <c r="BH707" s="289"/>
      <c r="BI707" s="289"/>
      <c r="BJ707" s="289"/>
      <c r="BK707" s="289"/>
      <c r="BL707" s="289"/>
      <c r="BM707" s="289"/>
      <c r="BN707" s="289"/>
      <c r="BO707" s="290"/>
      <c r="BP707" s="289"/>
      <c r="BQ707" s="289"/>
      <c r="BR707" s="289"/>
      <c r="BS707" s="289"/>
      <c r="BT707" s="289"/>
      <c r="BU707" s="289"/>
      <c r="BV707" s="289"/>
      <c r="BW707" s="289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>
      <c r="A708" s="358"/>
      <c r="B708" s="359"/>
      <c r="C708" s="359"/>
      <c r="D708" s="359"/>
      <c r="E708" s="384"/>
      <c r="F708" s="289"/>
      <c r="G708" s="289"/>
      <c r="H708" s="289"/>
      <c r="I708" s="380"/>
      <c r="J708" s="380"/>
      <c r="K708" s="289"/>
      <c r="L708" s="381"/>
      <c r="M708" s="289"/>
      <c r="N708" s="289"/>
      <c r="O708" s="289"/>
      <c r="P708" s="289"/>
      <c r="Q708" s="289"/>
      <c r="R708" s="289"/>
      <c r="S708" s="289"/>
      <c r="T708" s="289"/>
      <c r="U708" s="289"/>
      <c r="V708" s="289"/>
      <c r="W708" s="289"/>
      <c r="X708" s="380"/>
      <c r="Y708" s="380"/>
      <c r="Z708" s="380"/>
      <c r="AA708" s="289"/>
      <c r="AB708" s="289"/>
      <c r="AC708" s="289"/>
      <c r="AD708" s="289"/>
      <c r="AE708" s="383"/>
      <c r="AF708" s="383"/>
      <c r="AG708" s="383"/>
      <c r="AH708" s="383"/>
      <c r="AI708" s="289"/>
      <c r="AJ708" s="289"/>
      <c r="AK708" s="289"/>
      <c r="AL708" s="289"/>
      <c r="AM708" s="289"/>
      <c r="AN708" s="289"/>
      <c r="AO708" s="289"/>
      <c r="AP708" s="289"/>
      <c r="AQ708" s="289"/>
      <c r="AR708" s="289"/>
      <c r="AS708" s="289"/>
      <c r="AT708" s="289"/>
      <c r="AU708" s="289"/>
      <c r="AV708" s="289"/>
      <c r="AW708" s="289"/>
      <c r="AX708" s="289"/>
      <c r="AY708" s="289"/>
      <c r="AZ708" s="289"/>
      <c r="BA708" s="289"/>
      <c r="BB708" s="289"/>
      <c r="BC708" s="289"/>
      <c r="BD708" s="289"/>
      <c r="BE708" s="289"/>
      <c r="BF708" s="289"/>
      <c r="BG708" s="289"/>
      <c r="BH708" s="289"/>
      <c r="BI708" s="289"/>
      <c r="BJ708" s="289"/>
      <c r="BK708" s="289"/>
      <c r="BL708" s="289"/>
      <c r="BM708" s="289"/>
      <c r="BN708" s="289"/>
      <c r="BO708" s="290"/>
      <c r="BP708" s="289"/>
      <c r="BQ708" s="289"/>
      <c r="BR708" s="289"/>
      <c r="BS708" s="289"/>
      <c r="BT708" s="289"/>
      <c r="BU708" s="289"/>
      <c r="BV708" s="289"/>
      <c r="BW708" s="289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>
      <c r="A709" s="358"/>
      <c r="B709" s="359"/>
      <c r="C709" s="359"/>
      <c r="D709" s="359"/>
      <c r="E709" s="384"/>
      <c r="F709" s="289"/>
      <c r="G709" s="289"/>
      <c r="H709" s="289"/>
      <c r="I709" s="380"/>
      <c r="J709" s="380"/>
      <c r="K709" s="289"/>
      <c r="L709" s="381"/>
      <c r="M709" s="289"/>
      <c r="N709" s="289"/>
      <c r="O709" s="289"/>
      <c r="P709" s="289"/>
      <c r="Q709" s="289"/>
      <c r="R709" s="289"/>
      <c r="S709" s="289"/>
      <c r="T709" s="289"/>
      <c r="U709" s="289"/>
      <c r="V709" s="289"/>
      <c r="W709" s="289"/>
      <c r="X709" s="380"/>
      <c r="Y709" s="380"/>
      <c r="Z709" s="380"/>
      <c r="AA709" s="289"/>
      <c r="AB709" s="289"/>
      <c r="AC709" s="289"/>
      <c r="AD709" s="289"/>
      <c r="AE709" s="383"/>
      <c r="AF709" s="383"/>
      <c r="AG709" s="383"/>
      <c r="AH709" s="383"/>
      <c r="AI709" s="289"/>
      <c r="AJ709" s="289"/>
      <c r="AK709" s="289"/>
      <c r="AL709" s="289"/>
      <c r="AM709" s="289"/>
      <c r="AN709" s="289"/>
      <c r="AO709" s="289"/>
      <c r="AP709" s="289"/>
      <c r="AQ709" s="289"/>
      <c r="AR709" s="289"/>
      <c r="AS709" s="289"/>
      <c r="AT709" s="289"/>
      <c r="AU709" s="289"/>
      <c r="AV709" s="289"/>
      <c r="AW709" s="289"/>
      <c r="AX709" s="289"/>
      <c r="AY709" s="289"/>
      <c r="AZ709" s="289"/>
      <c r="BA709" s="289"/>
      <c r="BB709" s="289"/>
      <c r="BC709" s="289"/>
      <c r="BD709" s="289"/>
      <c r="BE709" s="289"/>
      <c r="BF709" s="289"/>
      <c r="BG709" s="289"/>
      <c r="BH709" s="289"/>
      <c r="BI709" s="289"/>
      <c r="BJ709" s="289"/>
      <c r="BK709" s="289"/>
      <c r="BL709" s="289"/>
      <c r="BM709" s="289"/>
      <c r="BN709" s="289"/>
      <c r="BO709" s="290"/>
      <c r="BP709" s="289"/>
      <c r="BQ709" s="289"/>
      <c r="BR709" s="289"/>
      <c r="BS709" s="289"/>
      <c r="BT709" s="289"/>
      <c r="BU709" s="289"/>
      <c r="BV709" s="289"/>
      <c r="BW709" s="289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>
      <c r="A710" s="358"/>
      <c r="B710" s="359"/>
      <c r="C710" s="359"/>
      <c r="D710" s="359"/>
      <c r="E710" s="384"/>
      <c r="F710" s="289"/>
      <c r="G710" s="289"/>
      <c r="H710" s="289"/>
      <c r="I710" s="380"/>
      <c r="J710" s="380"/>
      <c r="K710" s="289"/>
      <c r="L710" s="381"/>
      <c r="M710" s="289"/>
      <c r="N710" s="289"/>
      <c r="O710" s="289"/>
      <c r="P710" s="289"/>
      <c r="Q710" s="289"/>
      <c r="R710" s="289"/>
      <c r="S710" s="289"/>
      <c r="T710" s="289"/>
      <c r="U710" s="289"/>
      <c r="V710" s="289"/>
      <c r="W710" s="289"/>
      <c r="X710" s="380"/>
      <c r="Y710" s="380"/>
      <c r="Z710" s="380"/>
      <c r="AA710" s="289"/>
      <c r="AB710" s="289"/>
      <c r="AC710" s="289"/>
      <c r="AD710" s="289"/>
      <c r="AE710" s="383"/>
      <c r="AF710" s="383"/>
      <c r="AG710" s="383"/>
      <c r="AH710" s="383"/>
      <c r="AI710" s="289"/>
      <c r="AJ710" s="289"/>
      <c r="AK710" s="289"/>
      <c r="AL710" s="289"/>
      <c r="AM710" s="289"/>
      <c r="AN710" s="289"/>
      <c r="AO710" s="289"/>
      <c r="AP710" s="289"/>
      <c r="AQ710" s="289"/>
      <c r="AR710" s="289"/>
      <c r="AS710" s="289"/>
      <c r="AT710" s="289"/>
      <c r="AU710" s="289"/>
      <c r="AV710" s="289"/>
      <c r="AW710" s="289"/>
      <c r="AX710" s="289"/>
      <c r="AY710" s="289"/>
      <c r="AZ710" s="289"/>
      <c r="BA710" s="289"/>
      <c r="BB710" s="289"/>
      <c r="BC710" s="289"/>
      <c r="BD710" s="289"/>
      <c r="BE710" s="289"/>
      <c r="BF710" s="289"/>
      <c r="BG710" s="289"/>
      <c r="BH710" s="289"/>
      <c r="BI710" s="289"/>
      <c r="BJ710" s="289"/>
      <c r="BK710" s="289"/>
      <c r="BL710" s="289"/>
      <c r="BM710" s="289"/>
      <c r="BN710" s="289"/>
      <c r="BO710" s="290"/>
      <c r="BP710" s="289"/>
      <c r="BQ710" s="289"/>
      <c r="BR710" s="289"/>
      <c r="BS710" s="289"/>
      <c r="BT710" s="289"/>
      <c r="BU710" s="289"/>
      <c r="BV710" s="289"/>
      <c r="BW710" s="289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>
      <c r="A711" s="358"/>
      <c r="B711" s="359"/>
      <c r="C711" s="359"/>
      <c r="D711" s="359"/>
      <c r="E711" s="384"/>
      <c r="F711" s="289"/>
      <c r="G711" s="289"/>
      <c r="H711" s="289"/>
      <c r="I711" s="380"/>
      <c r="J711" s="380"/>
      <c r="K711" s="289"/>
      <c r="L711" s="381"/>
      <c r="M711" s="289"/>
      <c r="N711" s="289"/>
      <c r="O711" s="289"/>
      <c r="P711" s="289"/>
      <c r="Q711" s="289"/>
      <c r="R711" s="289"/>
      <c r="S711" s="289"/>
      <c r="T711" s="289"/>
      <c r="U711" s="289"/>
      <c r="V711" s="289"/>
      <c r="W711" s="289"/>
      <c r="X711" s="380"/>
      <c r="Y711" s="380"/>
      <c r="Z711" s="380"/>
      <c r="AA711" s="289"/>
      <c r="AB711" s="289"/>
      <c r="AC711" s="289"/>
      <c r="AD711" s="289"/>
      <c r="AE711" s="383"/>
      <c r="AF711" s="383"/>
      <c r="AG711" s="383"/>
      <c r="AH711" s="383"/>
      <c r="AI711" s="289"/>
      <c r="AJ711" s="289"/>
      <c r="AK711" s="289"/>
      <c r="AL711" s="289"/>
      <c r="AM711" s="289"/>
      <c r="AN711" s="289"/>
      <c r="AO711" s="289"/>
      <c r="AP711" s="289"/>
      <c r="AQ711" s="289"/>
      <c r="AR711" s="289"/>
      <c r="AS711" s="289"/>
      <c r="AT711" s="289"/>
      <c r="AU711" s="289"/>
      <c r="AV711" s="289"/>
      <c r="AW711" s="289"/>
      <c r="AX711" s="289"/>
      <c r="AY711" s="289"/>
      <c r="AZ711" s="289"/>
      <c r="BA711" s="289"/>
      <c r="BB711" s="289"/>
      <c r="BC711" s="289"/>
      <c r="BD711" s="289"/>
      <c r="BE711" s="289"/>
      <c r="BF711" s="289"/>
      <c r="BG711" s="289"/>
      <c r="BH711" s="289"/>
      <c r="BI711" s="289"/>
      <c r="BJ711" s="289"/>
      <c r="BK711" s="289"/>
      <c r="BL711" s="289"/>
      <c r="BM711" s="289"/>
      <c r="BN711" s="289"/>
      <c r="BO711" s="290"/>
      <c r="BP711" s="289"/>
      <c r="BQ711" s="289"/>
      <c r="BR711" s="289"/>
      <c r="BS711" s="289"/>
      <c r="BT711" s="289"/>
      <c r="BU711" s="289"/>
      <c r="BV711" s="289"/>
      <c r="BW711" s="289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>
      <c r="A712" s="358"/>
      <c r="B712" s="359"/>
      <c r="C712" s="359"/>
      <c r="D712" s="359"/>
      <c r="E712" s="384"/>
      <c r="F712" s="289"/>
      <c r="G712" s="289"/>
      <c r="H712" s="289"/>
      <c r="I712" s="380"/>
      <c r="J712" s="380"/>
      <c r="K712" s="289"/>
      <c r="L712" s="381"/>
      <c r="M712" s="289"/>
      <c r="N712" s="289"/>
      <c r="O712" s="289"/>
      <c r="P712" s="289"/>
      <c r="Q712" s="289"/>
      <c r="R712" s="289"/>
      <c r="S712" s="289"/>
      <c r="T712" s="289"/>
      <c r="U712" s="289"/>
      <c r="V712" s="289"/>
      <c r="W712" s="289"/>
      <c r="X712" s="380"/>
      <c r="Y712" s="380"/>
      <c r="Z712" s="380"/>
      <c r="AA712" s="289"/>
      <c r="AB712" s="289"/>
      <c r="AC712" s="289"/>
      <c r="AD712" s="289"/>
      <c r="AE712" s="383"/>
      <c r="AF712" s="383"/>
      <c r="AG712" s="383"/>
      <c r="AH712" s="383"/>
      <c r="AI712" s="289"/>
      <c r="AJ712" s="289"/>
      <c r="AK712" s="289"/>
      <c r="AL712" s="289"/>
      <c r="AM712" s="289"/>
      <c r="AN712" s="289"/>
      <c r="AO712" s="289"/>
      <c r="AP712" s="289"/>
      <c r="AQ712" s="289"/>
      <c r="AR712" s="289"/>
      <c r="AS712" s="289"/>
      <c r="AT712" s="289"/>
      <c r="AU712" s="289"/>
      <c r="AV712" s="289"/>
      <c r="AW712" s="289"/>
      <c r="AX712" s="289"/>
      <c r="AY712" s="289"/>
      <c r="AZ712" s="289"/>
      <c r="BA712" s="289"/>
      <c r="BB712" s="289"/>
      <c r="BC712" s="289"/>
      <c r="BD712" s="289"/>
      <c r="BE712" s="289"/>
      <c r="BF712" s="289"/>
      <c r="BG712" s="289"/>
      <c r="BH712" s="289"/>
      <c r="BI712" s="289"/>
      <c r="BJ712" s="289"/>
      <c r="BK712" s="289"/>
      <c r="BL712" s="289"/>
      <c r="BM712" s="289"/>
      <c r="BN712" s="289"/>
      <c r="BO712" s="290"/>
      <c r="BP712" s="289"/>
      <c r="BQ712" s="289"/>
      <c r="BR712" s="289"/>
      <c r="BS712" s="289"/>
      <c r="BT712" s="289"/>
      <c r="BU712" s="289"/>
      <c r="BV712" s="289"/>
      <c r="BW712" s="289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>
      <c r="A713" s="358"/>
      <c r="B713" s="359"/>
      <c r="C713" s="359"/>
      <c r="D713" s="359"/>
      <c r="E713" s="384"/>
      <c r="F713" s="289"/>
      <c r="G713" s="289"/>
      <c r="H713" s="289"/>
      <c r="I713" s="380"/>
      <c r="J713" s="380"/>
      <c r="K713" s="289"/>
      <c r="L713" s="381"/>
      <c r="M713" s="289"/>
      <c r="N713" s="289"/>
      <c r="O713" s="289"/>
      <c r="P713" s="289"/>
      <c r="Q713" s="289"/>
      <c r="R713" s="289"/>
      <c r="S713" s="289"/>
      <c r="T713" s="289"/>
      <c r="U713" s="289"/>
      <c r="V713" s="289"/>
      <c r="W713" s="289"/>
      <c r="X713" s="380"/>
      <c r="Y713" s="380"/>
      <c r="Z713" s="380"/>
      <c r="AA713" s="289"/>
      <c r="AB713" s="289"/>
      <c r="AC713" s="289"/>
      <c r="AD713" s="289"/>
      <c r="AE713" s="383"/>
      <c r="AF713" s="383"/>
      <c r="AG713" s="383"/>
      <c r="AH713" s="383"/>
      <c r="AI713" s="289"/>
      <c r="AJ713" s="289"/>
      <c r="AK713" s="289"/>
      <c r="AL713" s="289"/>
      <c r="AM713" s="289"/>
      <c r="AN713" s="289"/>
      <c r="AO713" s="289"/>
      <c r="AP713" s="289"/>
      <c r="AQ713" s="289"/>
      <c r="AR713" s="289"/>
      <c r="AS713" s="289"/>
      <c r="AT713" s="289"/>
      <c r="AU713" s="289"/>
      <c r="AV713" s="289"/>
      <c r="AW713" s="289"/>
      <c r="AX713" s="289"/>
      <c r="AY713" s="289"/>
      <c r="AZ713" s="289"/>
      <c r="BA713" s="289"/>
      <c r="BB713" s="289"/>
      <c r="BC713" s="289"/>
      <c r="BD713" s="289"/>
      <c r="BE713" s="289"/>
      <c r="BF713" s="289"/>
      <c r="BG713" s="289"/>
      <c r="BH713" s="289"/>
      <c r="BI713" s="289"/>
      <c r="BJ713" s="289"/>
      <c r="BK713" s="289"/>
      <c r="BL713" s="289"/>
      <c r="BM713" s="289"/>
      <c r="BN713" s="289"/>
      <c r="BO713" s="290"/>
      <c r="BP713" s="289"/>
      <c r="BQ713" s="289"/>
      <c r="BR713" s="289"/>
      <c r="BS713" s="289"/>
      <c r="BT713" s="289"/>
      <c r="BU713" s="289"/>
      <c r="BV713" s="289"/>
      <c r="BW713" s="289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>
      <c r="A714" s="358"/>
      <c r="B714" s="359"/>
      <c r="C714" s="359"/>
      <c r="D714" s="359"/>
      <c r="E714" s="384"/>
      <c r="F714" s="289"/>
      <c r="G714" s="289"/>
      <c r="H714" s="289"/>
      <c r="I714" s="380"/>
      <c r="J714" s="380"/>
      <c r="K714" s="289"/>
      <c r="L714" s="381"/>
      <c r="M714" s="289"/>
      <c r="N714" s="289"/>
      <c r="O714" s="289"/>
      <c r="P714" s="289"/>
      <c r="Q714" s="289"/>
      <c r="R714" s="289"/>
      <c r="S714" s="289"/>
      <c r="T714" s="289"/>
      <c r="U714" s="289"/>
      <c r="V714" s="289"/>
      <c r="W714" s="289"/>
      <c r="X714" s="380"/>
      <c r="Y714" s="380"/>
      <c r="Z714" s="380"/>
      <c r="AA714" s="289"/>
      <c r="AB714" s="289"/>
      <c r="AC714" s="289"/>
      <c r="AD714" s="289"/>
      <c r="AE714" s="383"/>
      <c r="AF714" s="383"/>
      <c r="AG714" s="383"/>
      <c r="AH714" s="383"/>
      <c r="AI714" s="289"/>
      <c r="AJ714" s="289"/>
      <c r="AK714" s="289"/>
      <c r="AL714" s="289"/>
      <c r="AM714" s="289"/>
      <c r="AN714" s="289"/>
      <c r="AO714" s="289"/>
      <c r="AP714" s="289"/>
      <c r="AQ714" s="289"/>
      <c r="AR714" s="289"/>
      <c r="AS714" s="289"/>
      <c r="AT714" s="289"/>
      <c r="AU714" s="289"/>
      <c r="AV714" s="289"/>
      <c r="AW714" s="289"/>
      <c r="AX714" s="289"/>
      <c r="AY714" s="289"/>
      <c r="AZ714" s="289"/>
      <c r="BA714" s="289"/>
      <c r="BB714" s="289"/>
      <c r="BC714" s="289"/>
      <c r="BD714" s="289"/>
      <c r="BE714" s="289"/>
      <c r="BF714" s="289"/>
      <c r="BG714" s="289"/>
      <c r="BH714" s="289"/>
      <c r="BI714" s="289"/>
      <c r="BJ714" s="289"/>
      <c r="BK714" s="289"/>
      <c r="BL714" s="289"/>
      <c r="BM714" s="289"/>
      <c r="BN714" s="289"/>
      <c r="BO714" s="290"/>
      <c r="BP714" s="289"/>
      <c r="BQ714" s="289"/>
      <c r="BR714" s="289"/>
      <c r="BS714" s="289"/>
      <c r="BT714" s="289"/>
      <c r="BU714" s="289"/>
      <c r="BV714" s="289"/>
      <c r="BW714" s="289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>
      <c r="A715" s="358"/>
      <c r="B715" s="359"/>
      <c r="C715" s="359"/>
      <c r="D715" s="359"/>
      <c r="E715" s="384"/>
      <c r="F715" s="289"/>
      <c r="G715" s="289"/>
      <c r="H715" s="289"/>
      <c r="I715" s="380"/>
      <c r="J715" s="380"/>
      <c r="K715" s="289"/>
      <c r="L715" s="381"/>
      <c r="M715" s="289"/>
      <c r="N715" s="289"/>
      <c r="O715" s="289"/>
      <c r="P715" s="289"/>
      <c r="Q715" s="289"/>
      <c r="R715" s="289"/>
      <c r="S715" s="289"/>
      <c r="T715" s="289"/>
      <c r="U715" s="289"/>
      <c r="V715" s="289"/>
      <c r="W715" s="289"/>
      <c r="X715" s="380"/>
      <c r="Y715" s="380"/>
      <c r="Z715" s="380"/>
      <c r="AA715" s="289"/>
      <c r="AB715" s="289"/>
      <c r="AC715" s="289"/>
      <c r="AD715" s="289"/>
      <c r="AE715" s="383"/>
      <c r="AF715" s="383"/>
      <c r="AG715" s="383"/>
      <c r="AH715" s="383"/>
      <c r="AI715" s="289"/>
      <c r="AJ715" s="289"/>
      <c r="AK715" s="289"/>
      <c r="AL715" s="289"/>
      <c r="AM715" s="289"/>
      <c r="AN715" s="289"/>
      <c r="AO715" s="289"/>
      <c r="AP715" s="289"/>
      <c r="AQ715" s="289"/>
      <c r="AR715" s="289"/>
      <c r="AS715" s="289"/>
      <c r="AT715" s="289"/>
      <c r="AU715" s="289"/>
      <c r="AV715" s="289"/>
      <c r="AW715" s="289"/>
      <c r="AX715" s="289"/>
      <c r="AY715" s="289"/>
      <c r="AZ715" s="289"/>
      <c r="BA715" s="289"/>
      <c r="BB715" s="289"/>
      <c r="BC715" s="289"/>
      <c r="BD715" s="289"/>
      <c r="BE715" s="289"/>
      <c r="BF715" s="289"/>
      <c r="BG715" s="289"/>
      <c r="BH715" s="289"/>
      <c r="BI715" s="289"/>
      <c r="BJ715" s="289"/>
      <c r="BK715" s="289"/>
      <c r="BL715" s="289"/>
      <c r="BM715" s="289"/>
      <c r="BN715" s="289"/>
      <c r="BO715" s="290"/>
      <c r="BP715" s="289"/>
      <c r="BQ715" s="289"/>
      <c r="BR715" s="289"/>
      <c r="BS715" s="289"/>
      <c r="BT715" s="289"/>
      <c r="BU715" s="289"/>
      <c r="BV715" s="289"/>
      <c r="BW715" s="289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>
      <c r="A716" s="358"/>
      <c r="B716" s="359"/>
      <c r="C716" s="359"/>
      <c r="D716" s="359"/>
      <c r="E716" s="384"/>
      <c r="F716" s="289"/>
      <c r="G716" s="289"/>
      <c r="H716" s="289"/>
      <c r="I716" s="380"/>
      <c r="J716" s="380"/>
      <c r="K716" s="289"/>
      <c r="L716" s="381"/>
      <c r="M716" s="289"/>
      <c r="N716" s="289"/>
      <c r="O716" s="289"/>
      <c r="P716" s="289"/>
      <c r="Q716" s="289"/>
      <c r="R716" s="289"/>
      <c r="S716" s="289"/>
      <c r="T716" s="289"/>
      <c r="U716" s="289"/>
      <c r="V716" s="289"/>
      <c r="W716" s="289"/>
      <c r="X716" s="380"/>
      <c r="Y716" s="380"/>
      <c r="Z716" s="380"/>
      <c r="AA716" s="289"/>
      <c r="AB716" s="289"/>
      <c r="AC716" s="289"/>
      <c r="AD716" s="289"/>
      <c r="AE716" s="383"/>
      <c r="AF716" s="383"/>
      <c r="AG716" s="383"/>
      <c r="AH716" s="383"/>
      <c r="AI716" s="289"/>
      <c r="AJ716" s="289"/>
      <c r="AK716" s="289"/>
      <c r="AL716" s="289"/>
      <c r="AM716" s="289"/>
      <c r="AN716" s="289"/>
      <c r="AO716" s="289"/>
      <c r="AP716" s="289"/>
      <c r="AQ716" s="289"/>
      <c r="AR716" s="289"/>
      <c r="AS716" s="289"/>
      <c r="AT716" s="289"/>
      <c r="AU716" s="289"/>
      <c r="AV716" s="289"/>
      <c r="AW716" s="289"/>
      <c r="AX716" s="289"/>
      <c r="AY716" s="289"/>
      <c r="AZ716" s="289"/>
      <c r="BA716" s="289"/>
      <c r="BB716" s="289"/>
      <c r="BC716" s="289"/>
      <c r="BD716" s="289"/>
      <c r="BE716" s="289"/>
      <c r="BF716" s="289"/>
      <c r="BG716" s="289"/>
      <c r="BH716" s="289"/>
      <c r="BI716" s="289"/>
      <c r="BJ716" s="289"/>
      <c r="BK716" s="289"/>
      <c r="BL716" s="289"/>
      <c r="BM716" s="289"/>
      <c r="BN716" s="289"/>
      <c r="BO716" s="290"/>
      <c r="BP716" s="289"/>
      <c r="BQ716" s="289"/>
      <c r="BR716" s="289"/>
      <c r="BS716" s="289"/>
      <c r="BT716" s="289"/>
      <c r="BU716" s="289"/>
      <c r="BV716" s="289"/>
      <c r="BW716" s="289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>
      <c r="A717" s="358"/>
      <c r="B717" s="359"/>
      <c r="C717" s="359"/>
      <c r="D717" s="359"/>
      <c r="E717" s="384"/>
      <c r="F717" s="289"/>
      <c r="G717" s="289"/>
      <c r="H717" s="289"/>
      <c r="I717" s="380"/>
      <c r="J717" s="380"/>
      <c r="K717" s="289"/>
      <c r="L717" s="381"/>
      <c r="M717" s="289"/>
      <c r="N717" s="289"/>
      <c r="O717" s="289"/>
      <c r="P717" s="289"/>
      <c r="Q717" s="289"/>
      <c r="R717" s="289"/>
      <c r="S717" s="289"/>
      <c r="T717" s="289"/>
      <c r="U717" s="289"/>
      <c r="V717" s="289"/>
      <c r="W717" s="289"/>
      <c r="X717" s="380"/>
      <c r="Y717" s="380"/>
      <c r="Z717" s="380"/>
      <c r="AA717" s="289"/>
      <c r="AB717" s="289"/>
      <c r="AC717" s="289"/>
      <c r="AD717" s="289"/>
      <c r="AE717" s="383"/>
      <c r="AF717" s="383"/>
      <c r="AG717" s="383"/>
      <c r="AH717" s="383"/>
      <c r="AI717" s="289"/>
      <c r="AJ717" s="289"/>
      <c r="AK717" s="289"/>
      <c r="AL717" s="289"/>
      <c r="AM717" s="289"/>
      <c r="AN717" s="289"/>
      <c r="AO717" s="289"/>
      <c r="AP717" s="289"/>
      <c r="AQ717" s="289"/>
      <c r="AR717" s="289"/>
      <c r="AS717" s="289"/>
      <c r="AT717" s="289"/>
      <c r="AU717" s="289"/>
      <c r="AV717" s="289"/>
      <c r="AW717" s="289"/>
      <c r="AX717" s="289"/>
      <c r="AY717" s="289"/>
      <c r="AZ717" s="289"/>
      <c r="BA717" s="289"/>
      <c r="BB717" s="289"/>
      <c r="BC717" s="289"/>
      <c r="BD717" s="289"/>
      <c r="BE717" s="289"/>
      <c r="BF717" s="289"/>
      <c r="BG717" s="289"/>
      <c r="BH717" s="289"/>
      <c r="BI717" s="289"/>
      <c r="BJ717" s="289"/>
      <c r="BK717" s="289"/>
      <c r="BL717" s="289"/>
      <c r="BM717" s="289"/>
      <c r="BN717" s="289"/>
      <c r="BO717" s="290"/>
      <c r="BP717" s="289"/>
      <c r="BQ717" s="289"/>
      <c r="BR717" s="289"/>
      <c r="BS717" s="289"/>
      <c r="BT717" s="289"/>
      <c r="BU717" s="289"/>
      <c r="BV717" s="289"/>
      <c r="BW717" s="289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>
      <c r="A718" s="358"/>
      <c r="B718" s="359"/>
      <c r="C718" s="359"/>
      <c r="D718" s="359"/>
      <c r="E718" s="384"/>
      <c r="F718" s="289"/>
      <c r="G718" s="289"/>
      <c r="H718" s="289"/>
      <c r="I718" s="380"/>
      <c r="J718" s="380"/>
      <c r="K718" s="289"/>
      <c r="L718" s="381"/>
      <c r="M718" s="289"/>
      <c r="N718" s="289"/>
      <c r="O718" s="289"/>
      <c r="P718" s="289"/>
      <c r="Q718" s="289"/>
      <c r="R718" s="289"/>
      <c r="S718" s="289"/>
      <c r="T718" s="289"/>
      <c r="U718" s="289"/>
      <c r="V718" s="289"/>
      <c r="W718" s="289"/>
      <c r="X718" s="380"/>
      <c r="Y718" s="380"/>
      <c r="Z718" s="380"/>
      <c r="AA718" s="289"/>
      <c r="AB718" s="289"/>
      <c r="AC718" s="289"/>
      <c r="AD718" s="289"/>
      <c r="AE718" s="383"/>
      <c r="AF718" s="383"/>
      <c r="AG718" s="383"/>
      <c r="AH718" s="383"/>
      <c r="AI718" s="289"/>
      <c r="AJ718" s="289"/>
      <c r="AK718" s="289"/>
      <c r="AL718" s="289"/>
      <c r="AM718" s="289"/>
      <c r="AN718" s="289"/>
      <c r="AO718" s="289"/>
      <c r="AP718" s="289"/>
      <c r="AQ718" s="289"/>
      <c r="AR718" s="289"/>
      <c r="AS718" s="289"/>
      <c r="AT718" s="289"/>
      <c r="AU718" s="289"/>
      <c r="AV718" s="289"/>
      <c r="AW718" s="289"/>
      <c r="AX718" s="289"/>
      <c r="AY718" s="289"/>
      <c r="AZ718" s="289"/>
      <c r="BA718" s="289"/>
      <c r="BB718" s="289"/>
      <c r="BC718" s="289"/>
      <c r="BD718" s="289"/>
      <c r="BE718" s="289"/>
      <c r="BF718" s="289"/>
      <c r="BG718" s="289"/>
      <c r="BH718" s="289"/>
      <c r="BI718" s="289"/>
      <c r="BJ718" s="289"/>
      <c r="BK718" s="289"/>
      <c r="BL718" s="289"/>
      <c r="BM718" s="289"/>
      <c r="BN718" s="289"/>
      <c r="BO718" s="290"/>
      <c r="BP718" s="289"/>
      <c r="BQ718" s="289"/>
      <c r="BR718" s="289"/>
      <c r="BS718" s="289"/>
      <c r="BT718" s="289"/>
      <c r="BU718" s="289"/>
      <c r="BV718" s="289"/>
      <c r="BW718" s="289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>
      <c r="A719" s="358"/>
      <c r="B719" s="359"/>
      <c r="C719" s="359"/>
      <c r="D719" s="359"/>
      <c r="E719" s="384"/>
      <c r="F719" s="289"/>
      <c r="G719" s="289"/>
      <c r="H719" s="289"/>
      <c r="I719" s="380"/>
      <c r="J719" s="380"/>
      <c r="K719" s="289"/>
      <c r="L719" s="381"/>
      <c r="M719" s="289"/>
      <c r="N719" s="289"/>
      <c r="O719" s="289"/>
      <c r="P719" s="289"/>
      <c r="Q719" s="289"/>
      <c r="R719" s="289"/>
      <c r="S719" s="289"/>
      <c r="T719" s="289"/>
      <c r="U719" s="289"/>
      <c r="V719" s="289"/>
      <c r="W719" s="289"/>
      <c r="X719" s="380"/>
      <c r="Y719" s="380"/>
      <c r="Z719" s="380"/>
      <c r="AA719" s="289"/>
      <c r="AB719" s="289"/>
      <c r="AC719" s="289"/>
      <c r="AD719" s="289"/>
      <c r="AE719" s="383"/>
      <c r="AF719" s="383"/>
      <c r="AG719" s="383"/>
      <c r="AH719" s="383"/>
      <c r="AI719" s="289"/>
      <c r="AJ719" s="289"/>
      <c r="AK719" s="289"/>
      <c r="AL719" s="289"/>
      <c r="AM719" s="289"/>
      <c r="AN719" s="289"/>
      <c r="AO719" s="289"/>
      <c r="AP719" s="289"/>
      <c r="AQ719" s="289"/>
      <c r="AR719" s="289"/>
      <c r="AS719" s="289"/>
      <c r="AT719" s="289"/>
      <c r="AU719" s="289"/>
      <c r="AV719" s="289"/>
      <c r="AW719" s="289"/>
      <c r="AX719" s="289"/>
      <c r="AY719" s="289"/>
      <c r="AZ719" s="289"/>
      <c r="BA719" s="289"/>
      <c r="BB719" s="289"/>
      <c r="BC719" s="289"/>
      <c r="BD719" s="289"/>
      <c r="BE719" s="289"/>
      <c r="BF719" s="289"/>
      <c r="BG719" s="289"/>
      <c r="BH719" s="289"/>
      <c r="BI719" s="289"/>
      <c r="BJ719" s="289"/>
      <c r="BK719" s="289"/>
      <c r="BL719" s="289"/>
      <c r="BM719" s="289"/>
      <c r="BN719" s="289"/>
      <c r="BO719" s="290"/>
      <c r="BP719" s="289"/>
      <c r="BQ719" s="289"/>
      <c r="BR719" s="289"/>
      <c r="BS719" s="289"/>
      <c r="BT719" s="289"/>
      <c r="BU719" s="289"/>
      <c r="BV719" s="289"/>
      <c r="BW719" s="289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>
      <c r="A720" s="358"/>
      <c r="B720" s="359"/>
      <c r="C720" s="359"/>
      <c r="D720" s="359"/>
      <c r="E720" s="384"/>
      <c r="F720" s="289"/>
      <c r="G720" s="289"/>
      <c r="H720" s="289"/>
      <c r="I720" s="380"/>
      <c r="J720" s="380"/>
      <c r="K720" s="289"/>
      <c r="L720" s="381"/>
      <c r="M720" s="289"/>
      <c r="N720" s="289"/>
      <c r="O720" s="289"/>
      <c r="P720" s="289"/>
      <c r="Q720" s="289"/>
      <c r="R720" s="289"/>
      <c r="S720" s="289"/>
      <c r="T720" s="289"/>
      <c r="U720" s="289"/>
      <c r="V720" s="289"/>
      <c r="W720" s="289"/>
      <c r="X720" s="380"/>
      <c r="Y720" s="380"/>
      <c r="Z720" s="380"/>
      <c r="AA720" s="289"/>
      <c r="AB720" s="289"/>
      <c r="AC720" s="289"/>
      <c r="AD720" s="289"/>
      <c r="AE720" s="383"/>
      <c r="AF720" s="383"/>
      <c r="AG720" s="383"/>
      <c r="AH720" s="383"/>
      <c r="AI720" s="289"/>
      <c r="AJ720" s="289"/>
      <c r="AK720" s="289"/>
      <c r="AL720" s="289"/>
      <c r="AM720" s="289"/>
      <c r="AN720" s="289"/>
      <c r="AO720" s="289"/>
      <c r="AP720" s="289"/>
      <c r="AQ720" s="289"/>
      <c r="AR720" s="289"/>
      <c r="AS720" s="289"/>
      <c r="AT720" s="289"/>
      <c r="AU720" s="289"/>
      <c r="AV720" s="289"/>
      <c r="AW720" s="289"/>
      <c r="AX720" s="289"/>
      <c r="AY720" s="289"/>
      <c r="AZ720" s="289"/>
      <c r="BA720" s="289"/>
      <c r="BB720" s="289"/>
      <c r="BC720" s="289"/>
      <c r="BD720" s="289"/>
      <c r="BE720" s="289"/>
      <c r="BF720" s="289"/>
      <c r="BG720" s="289"/>
      <c r="BH720" s="289"/>
      <c r="BI720" s="289"/>
      <c r="BJ720" s="289"/>
      <c r="BK720" s="289"/>
      <c r="BL720" s="289"/>
      <c r="BM720" s="289"/>
      <c r="BN720" s="289"/>
      <c r="BO720" s="290"/>
      <c r="BP720" s="289"/>
      <c r="BQ720" s="289"/>
      <c r="BR720" s="289"/>
      <c r="BS720" s="289"/>
      <c r="BT720" s="289"/>
      <c r="BU720" s="289"/>
      <c r="BV720" s="289"/>
      <c r="BW720" s="289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>
      <c r="A721" s="358"/>
      <c r="B721" s="359"/>
      <c r="C721" s="359"/>
      <c r="D721" s="359"/>
      <c r="E721" s="384"/>
      <c r="F721" s="289"/>
      <c r="G721" s="289"/>
      <c r="H721" s="289"/>
      <c r="I721" s="380"/>
      <c r="J721" s="380"/>
      <c r="K721" s="289"/>
      <c r="L721" s="381"/>
      <c r="M721" s="289"/>
      <c r="N721" s="289"/>
      <c r="O721" s="289"/>
      <c r="P721" s="289"/>
      <c r="Q721" s="289"/>
      <c r="R721" s="289"/>
      <c r="S721" s="289"/>
      <c r="T721" s="289"/>
      <c r="U721" s="289"/>
      <c r="V721" s="289"/>
      <c r="W721" s="289"/>
      <c r="X721" s="380"/>
      <c r="Y721" s="380"/>
      <c r="Z721" s="380"/>
      <c r="AA721" s="289"/>
      <c r="AB721" s="289"/>
      <c r="AC721" s="289"/>
      <c r="AD721" s="289"/>
      <c r="AE721" s="383"/>
      <c r="AF721" s="383"/>
      <c r="AG721" s="383"/>
      <c r="AH721" s="383"/>
      <c r="AI721" s="289"/>
      <c r="AJ721" s="289"/>
      <c r="AK721" s="289"/>
      <c r="AL721" s="289"/>
      <c r="AM721" s="289"/>
      <c r="AN721" s="289"/>
      <c r="AO721" s="289"/>
      <c r="AP721" s="289"/>
      <c r="AQ721" s="289"/>
      <c r="AR721" s="289"/>
      <c r="AS721" s="289"/>
      <c r="AT721" s="289"/>
      <c r="AU721" s="289"/>
      <c r="AV721" s="289"/>
      <c r="AW721" s="289"/>
      <c r="AX721" s="289"/>
      <c r="AY721" s="289"/>
      <c r="AZ721" s="289"/>
      <c r="BA721" s="289"/>
      <c r="BB721" s="289"/>
      <c r="BC721" s="289"/>
      <c r="BD721" s="289"/>
      <c r="BE721" s="289"/>
      <c r="BF721" s="289"/>
      <c r="BG721" s="289"/>
      <c r="BH721" s="289"/>
      <c r="BI721" s="289"/>
      <c r="BJ721" s="289"/>
      <c r="BK721" s="289"/>
      <c r="BL721" s="289"/>
      <c r="BM721" s="289"/>
      <c r="BN721" s="289"/>
      <c r="BO721" s="290"/>
      <c r="BP721" s="289"/>
      <c r="BQ721" s="289"/>
      <c r="BR721" s="289"/>
      <c r="BS721" s="289"/>
      <c r="BT721" s="289"/>
      <c r="BU721" s="289"/>
      <c r="BV721" s="289"/>
      <c r="BW721" s="289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>
      <c r="A722" s="358"/>
      <c r="B722" s="359"/>
      <c r="C722" s="359"/>
      <c r="D722" s="359"/>
      <c r="E722" s="384"/>
      <c r="F722" s="289"/>
      <c r="G722" s="289"/>
      <c r="H722" s="289"/>
      <c r="I722" s="380"/>
      <c r="J722" s="380"/>
      <c r="K722" s="289"/>
      <c r="L722" s="381"/>
      <c r="M722" s="289"/>
      <c r="N722" s="289"/>
      <c r="O722" s="289"/>
      <c r="P722" s="289"/>
      <c r="Q722" s="289"/>
      <c r="R722" s="289"/>
      <c r="S722" s="289"/>
      <c r="T722" s="289"/>
      <c r="U722" s="289"/>
      <c r="V722" s="289"/>
      <c r="W722" s="289"/>
      <c r="X722" s="380"/>
      <c r="Y722" s="380"/>
      <c r="Z722" s="380"/>
      <c r="AA722" s="289"/>
      <c r="AB722" s="289"/>
      <c r="AC722" s="289"/>
      <c r="AD722" s="289"/>
      <c r="AE722" s="383"/>
      <c r="AF722" s="383"/>
      <c r="AG722" s="383"/>
      <c r="AH722" s="383"/>
      <c r="AI722" s="289"/>
      <c r="AJ722" s="289"/>
      <c r="AK722" s="289"/>
      <c r="AL722" s="289"/>
      <c r="AM722" s="289"/>
      <c r="AN722" s="289"/>
      <c r="AO722" s="289"/>
      <c r="AP722" s="289"/>
      <c r="AQ722" s="289"/>
      <c r="AR722" s="289"/>
      <c r="AS722" s="289"/>
      <c r="AT722" s="289"/>
      <c r="AU722" s="289"/>
      <c r="AV722" s="289"/>
      <c r="AW722" s="289"/>
      <c r="AX722" s="289"/>
      <c r="AY722" s="289"/>
      <c r="AZ722" s="289"/>
      <c r="BA722" s="289"/>
      <c r="BB722" s="289"/>
      <c r="BC722" s="289"/>
      <c r="BD722" s="289"/>
      <c r="BE722" s="289"/>
      <c r="BF722" s="289"/>
      <c r="BG722" s="289"/>
      <c r="BH722" s="289"/>
      <c r="BI722" s="289"/>
      <c r="BJ722" s="289"/>
      <c r="BK722" s="289"/>
      <c r="BL722" s="289"/>
      <c r="BM722" s="289"/>
      <c r="BN722" s="289"/>
      <c r="BO722" s="290"/>
      <c r="BP722" s="289"/>
      <c r="BQ722" s="289"/>
      <c r="BR722" s="289"/>
      <c r="BS722" s="289"/>
      <c r="BT722" s="289"/>
      <c r="BU722" s="289"/>
      <c r="BV722" s="289"/>
      <c r="BW722" s="289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>
      <c r="A723" s="358"/>
      <c r="B723" s="359"/>
      <c r="C723" s="359"/>
      <c r="D723" s="359"/>
      <c r="E723" s="384"/>
      <c r="F723" s="289"/>
      <c r="G723" s="289"/>
      <c r="H723" s="289"/>
      <c r="I723" s="380"/>
      <c r="J723" s="380"/>
      <c r="K723" s="289"/>
      <c r="L723" s="381"/>
      <c r="M723" s="289"/>
      <c r="N723" s="289"/>
      <c r="O723" s="289"/>
      <c r="P723" s="289"/>
      <c r="Q723" s="289"/>
      <c r="R723" s="289"/>
      <c r="S723" s="289"/>
      <c r="T723" s="289"/>
      <c r="U723" s="289"/>
      <c r="V723" s="289"/>
      <c r="W723" s="289"/>
      <c r="X723" s="380"/>
      <c r="Y723" s="380"/>
      <c r="Z723" s="380"/>
      <c r="AA723" s="289"/>
      <c r="AB723" s="289"/>
      <c r="AC723" s="289"/>
      <c r="AD723" s="289"/>
      <c r="AE723" s="383"/>
      <c r="AF723" s="383"/>
      <c r="AG723" s="383"/>
      <c r="AH723" s="383"/>
      <c r="AI723" s="289"/>
      <c r="AJ723" s="289"/>
      <c r="AK723" s="289"/>
      <c r="AL723" s="289"/>
      <c r="AM723" s="289"/>
      <c r="AN723" s="289"/>
      <c r="AO723" s="289"/>
      <c r="AP723" s="289"/>
      <c r="AQ723" s="289"/>
      <c r="AR723" s="289"/>
      <c r="AS723" s="289"/>
      <c r="AT723" s="289"/>
      <c r="AU723" s="289"/>
      <c r="AV723" s="289"/>
      <c r="AW723" s="289"/>
      <c r="AX723" s="289"/>
      <c r="AY723" s="289"/>
      <c r="AZ723" s="289"/>
      <c r="BA723" s="289"/>
      <c r="BB723" s="289"/>
      <c r="BC723" s="289"/>
      <c r="BD723" s="289"/>
      <c r="BE723" s="289"/>
      <c r="BF723" s="289"/>
      <c r="BG723" s="289"/>
      <c r="BH723" s="289"/>
      <c r="BI723" s="289"/>
      <c r="BJ723" s="289"/>
      <c r="BK723" s="289"/>
      <c r="BL723" s="289"/>
      <c r="BM723" s="289"/>
      <c r="BN723" s="289"/>
      <c r="BO723" s="290"/>
      <c r="BP723" s="289"/>
      <c r="BQ723" s="289"/>
      <c r="BR723" s="289"/>
      <c r="BS723" s="289"/>
      <c r="BT723" s="289"/>
      <c r="BU723" s="289"/>
      <c r="BV723" s="289"/>
      <c r="BW723" s="289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>
      <c r="A724" s="358"/>
      <c r="B724" s="359"/>
      <c r="C724" s="359"/>
      <c r="D724" s="359"/>
      <c r="E724" s="384"/>
      <c r="F724" s="289"/>
      <c r="G724" s="289"/>
      <c r="H724" s="289"/>
      <c r="I724" s="380"/>
      <c r="J724" s="380"/>
      <c r="K724" s="289"/>
      <c r="L724" s="381"/>
      <c r="M724" s="289"/>
      <c r="N724" s="289"/>
      <c r="O724" s="289"/>
      <c r="P724" s="289"/>
      <c r="Q724" s="289"/>
      <c r="R724" s="289"/>
      <c r="S724" s="289"/>
      <c r="T724" s="289"/>
      <c r="U724" s="289"/>
      <c r="V724" s="289"/>
      <c r="W724" s="289"/>
      <c r="X724" s="380"/>
      <c r="Y724" s="380"/>
      <c r="Z724" s="380"/>
      <c r="AA724" s="289"/>
      <c r="AB724" s="289"/>
      <c r="AC724" s="289"/>
      <c r="AD724" s="289"/>
      <c r="AE724" s="383"/>
      <c r="AF724" s="383"/>
      <c r="AG724" s="383"/>
      <c r="AH724" s="383"/>
      <c r="AI724" s="289"/>
      <c r="AJ724" s="289"/>
      <c r="AK724" s="289"/>
      <c r="AL724" s="289"/>
      <c r="AM724" s="289"/>
      <c r="AN724" s="289"/>
      <c r="AO724" s="289"/>
      <c r="AP724" s="289"/>
      <c r="AQ724" s="289"/>
      <c r="AR724" s="289"/>
      <c r="AS724" s="289"/>
      <c r="AT724" s="289"/>
      <c r="AU724" s="289"/>
      <c r="AV724" s="289"/>
      <c r="AW724" s="289"/>
      <c r="AX724" s="289"/>
      <c r="AY724" s="289"/>
      <c r="AZ724" s="289"/>
      <c r="BA724" s="289"/>
      <c r="BB724" s="289"/>
      <c r="BC724" s="289"/>
      <c r="BD724" s="289"/>
      <c r="BE724" s="289"/>
      <c r="BF724" s="289"/>
      <c r="BG724" s="289"/>
      <c r="BH724" s="289"/>
      <c r="BI724" s="289"/>
      <c r="BJ724" s="289"/>
      <c r="BK724" s="289"/>
      <c r="BL724" s="289"/>
      <c r="BM724" s="289"/>
      <c r="BN724" s="289"/>
      <c r="BO724" s="290"/>
      <c r="BP724" s="289"/>
      <c r="BQ724" s="289"/>
      <c r="BR724" s="289"/>
      <c r="BS724" s="289"/>
      <c r="BT724" s="289"/>
      <c r="BU724" s="289"/>
      <c r="BV724" s="289"/>
      <c r="BW724" s="289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>
      <c r="A725" s="358"/>
      <c r="B725" s="359"/>
      <c r="C725" s="359"/>
      <c r="D725" s="359"/>
      <c r="E725" s="384"/>
      <c r="F725" s="289"/>
      <c r="G725" s="289"/>
      <c r="H725" s="289"/>
      <c r="I725" s="380"/>
      <c r="J725" s="380"/>
      <c r="K725" s="289"/>
      <c r="L725" s="381"/>
      <c r="M725" s="289"/>
      <c r="N725" s="289"/>
      <c r="O725" s="289"/>
      <c r="P725" s="289"/>
      <c r="Q725" s="289"/>
      <c r="R725" s="289"/>
      <c r="S725" s="289"/>
      <c r="T725" s="289"/>
      <c r="U725" s="289"/>
      <c r="V725" s="289"/>
      <c r="W725" s="289"/>
      <c r="X725" s="380"/>
      <c r="Y725" s="380"/>
      <c r="Z725" s="380"/>
      <c r="AA725" s="289"/>
      <c r="AB725" s="289"/>
      <c r="AC725" s="289"/>
      <c r="AD725" s="289"/>
      <c r="AE725" s="383"/>
      <c r="AF725" s="383"/>
      <c r="AG725" s="383"/>
      <c r="AH725" s="383"/>
      <c r="AI725" s="289"/>
      <c r="AJ725" s="289"/>
      <c r="AK725" s="289"/>
      <c r="AL725" s="289"/>
      <c r="AM725" s="289"/>
      <c r="AN725" s="289"/>
      <c r="AO725" s="289"/>
      <c r="AP725" s="289"/>
      <c r="AQ725" s="289"/>
      <c r="AR725" s="289"/>
      <c r="AS725" s="289"/>
      <c r="AT725" s="289"/>
      <c r="AU725" s="289"/>
      <c r="AV725" s="289"/>
      <c r="AW725" s="289"/>
      <c r="AX725" s="289"/>
      <c r="AY725" s="289"/>
      <c r="AZ725" s="289"/>
      <c r="BA725" s="289"/>
      <c r="BB725" s="289"/>
      <c r="BC725" s="289"/>
      <c r="BD725" s="289"/>
      <c r="BE725" s="289"/>
      <c r="BF725" s="289"/>
      <c r="BG725" s="289"/>
      <c r="BH725" s="289"/>
      <c r="BI725" s="289"/>
      <c r="BJ725" s="289"/>
      <c r="BK725" s="289"/>
      <c r="BL725" s="289"/>
      <c r="BM725" s="289"/>
      <c r="BN725" s="289"/>
      <c r="BO725" s="290"/>
      <c r="BP725" s="289"/>
      <c r="BQ725" s="289"/>
      <c r="BR725" s="289"/>
      <c r="BS725" s="289"/>
      <c r="BT725" s="289"/>
      <c r="BU725" s="289"/>
      <c r="BV725" s="289"/>
      <c r="BW725" s="289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>
      <c r="A726" s="358"/>
      <c r="B726" s="359"/>
      <c r="C726" s="359"/>
      <c r="D726" s="359"/>
      <c r="E726" s="384"/>
      <c r="F726" s="289"/>
      <c r="G726" s="289"/>
      <c r="H726" s="289"/>
      <c r="I726" s="380"/>
      <c r="J726" s="380"/>
      <c r="K726" s="289"/>
      <c r="L726" s="381"/>
      <c r="M726" s="289"/>
      <c r="N726" s="289"/>
      <c r="O726" s="289"/>
      <c r="P726" s="289"/>
      <c r="Q726" s="289"/>
      <c r="R726" s="289"/>
      <c r="S726" s="289"/>
      <c r="T726" s="289"/>
      <c r="U726" s="289"/>
      <c r="V726" s="289"/>
      <c r="W726" s="289"/>
      <c r="X726" s="380"/>
      <c r="Y726" s="380"/>
      <c r="Z726" s="380"/>
      <c r="AA726" s="289"/>
      <c r="AB726" s="289"/>
      <c r="AC726" s="289"/>
      <c r="AD726" s="289"/>
      <c r="AE726" s="383"/>
      <c r="AF726" s="383"/>
      <c r="AG726" s="383"/>
      <c r="AH726" s="383"/>
      <c r="AI726" s="289"/>
      <c r="AJ726" s="289"/>
      <c r="AK726" s="289"/>
      <c r="AL726" s="289"/>
      <c r="AM726" s="289"/>
      <c r="AN726" s="289"/>
      <c r="AO726" s="289"/>
      <c r="AP726" s="289"/>
      <c r="AQ726" s="289"/>
      <c r="AR726" s="289"/>
      <c r="AS726" s="289"/>
      <c r="AT726" s="289"/>
      <c r="AU726" s="289"/>
      <c r="AV726" s="289"/>
      <c r="AW726" s="289"/>
      <c r="AX726" s="289"/>
      <c r="AY726" s="289"/>
      <c r="AZ726" s="289"/>
      <c r="BA726" s="289"/>
      <c r="BB726" s="289"/>
      <c r="BC726" s="289"/>
      <c r="BD726" s="289"/>
      <c r="BE726" s="289"/>
      <c r="BF726" s="289"/>
      <c r="BG726" s="289"/>
      <c r="BH726" s="289"/>
      <c r="BI726" s="289"/>
      <c r="BJ726" s="289"/>
      <c r="BK726" s="289"/>
      <c r="BL726" s="289"/>
      <c r="BM726" s="289"/>
      <c r="BN726" s="289"/>
      <c r="BO726" s="290"/>
      <c r="BP726" s="289"/>
      <c r="BQ726" s="289"/>
      <c r="BR726" s="289"/>
      <c r="BS726" s="289"/>
      <c r="BT726" s="289"/>
      <c r="BU726" s="289"/>
      <c r="BV726" s="289"/>
      <c r="BW726" s="289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>
      <c r="A727" s="358"/>
      <c r="B727" s="359"/>
      <c r="C727" s="359"/>
      <c r="D727" s="359"/>
      <c r="E727" s="384"/>
      <c r="F727" s="289"/>
      <c r="G727" s="289"/>
      <c r="H727" s="289"/>
      <c r="I727" s="380"/>
      <c r="J727" s="380"/>
      <c r="K727" s="289"/>
      <c r="L727" s="381"/>
      <c r="M727" s="289"/>
      <c r="N727" s="289"/>
      <c r="O727" s="289"/>
      <c r="P727" s="289"/>
      <c r="Q727" s="289"/>
      <c r="R727" s="289"/>
      <c r="S727" s="289"/>
      <c r="T727" s="289"/>
      <c r="U727" s="289"/>
      <c r="V727" s="289"/>
      <c r="W727" s="289"/>
      <c r="X727" s="380"/>
      <c r="Y727" s="380"/>
      <c r="Z727" s="380"/>
      <c r="AA727" s="289"/>
      <c r="AB727" s="289"/>
      <c r="AC727" s="289"/>
      <c r="AD727" s="289"/>
      <c r="AE727" s="383"/>
      <c r="AF727" s="383"/>
      <c r="AG727" s="383"/>
      <c r="AH727" s="383"/>
      <c r="AI727" s="289"/>
      <c r="AJ727" s="289"/>
      <c r="AK727" s="289"/>
      <c r="AL727" s="289"/>
      <c r="AM727" s="289"/>
      <c r="AN727" s="289"/>
      <c r="AO727" s="289"/>
      <c r="AP727" s="289"/>
      <c r="AQ727" s="289"/>
      <c r="AR727" s="289"/>
      <c r="AS727" s="289"/>
      <c r="AT727" s="289"/>
      <c r="AU727" s="289"/>
      <c r="AV727" s="289"/>
      <c r="AW727" s="289"/>
      <c r="AX727" s="289"/>
      <c r="AY727" s="289"/>
      <c r="AZ727" s="289"/>
      <c r="BA727" s="289"/>
      <c r="BB727" s="289"/>
      <c r="BC727" s="289"/>
      <c r="BD727" s="289"/>
      <c r="BE727" s="289"/>
      <c r="BF727" s="289"/>
      <c r="BG727" s="289"/>
      <c r="BH727" s="289"/>
      <c r="BI727" s="289"/>
      <c r="BJ727" s="289"/>
      <c r="BK727" s="289"/>
      <c r="BL727" s="289"/>
      <c r="BM727" s="289"/>
      <c r="BN727" s="289"/>
      <c r="BO727" s="290"/>
      <c r="BP727" s="289"/>
      <c r="BQ727" s="289"/>
      <c r="BR727" s="289"/>
      <c r="BS727" s="289"/>
      <c r="BT727" s="289"/>
      <c r="BU727" s="289"/>
      <c r="BV727" s="289"/>
      <c r="BW727" s="289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>
      <c r="A728" s="358"/>
      <c r="B728" s="359"/>
      <c r="C728" s="359"/>
      <c r="D728" s="359"/>
      <c r="E728" s="384"/>
      <c r="F728" s="289"/>
      <c r="G728" s="289"/>
      <c r="H728" s="289"/>
      <c r="I728" s="380"/>
      <c r="J728" s="380"/>
      <c r="K728" s="289"/>
      <c r="L728" s="381"/>
      <c r="M728" s="289"/>
      <c r="N728" s="289"/>
      <c r="O728" s="289"/>
      <c r="P728" s="289"/>
      <c r="Q728" s="289"/>
      <c r="R728" s="289"/>
      <c r="S728" s="289"/>
      <c r="T728" s="289"/>
      <c r="U728" s="289"/>
      <c r="V728" s="289"/>
      <c r="W728" s="289"/>
      <c r="X728" s="380"/>
      <c r="Y728" s="380"/>
      <c r="Z728" s="380"/>
      <c r="AA728" s="289"/>
      <c r="AB728" s="289"/>
      <c r="AC728" s="289"/>
      <c r="AD728" s="289"/>
      <c r="AE728" s="383"/>
      <c r="AF728" s="383"/>
      <c r="AG728" s="383"/>
      <c r="AH728" s="383"/>
      <c r="AI728" s="289"/>
      <c r="AJ728" s="289"/>
      <c r="AK728" s="289"/>
      <c r="AL728" s="289"/>
      <c r="AM728" s="289"/>
      <c r="AN728" s="289"/>
      <c r="AO728" s="289"/>
      <c r="AP728" s="289"/>
      <c r="AQ728" s="289"/>
      <c r="AR728" s="289"/>
      <c r="AS728" s="289"/>
      <c r="AT728" s="289"/>
      <c r="AU728" s="289"/>
      <c r="AV728" s="289"/>
      <c r="AW728" s="289"/>
      <c r="AX728" s="289"/>
      <c r="AY728" s="289"/>
      <c r="AZ728" s="289"/>
      <c r="BA728" s="289"/>
      <c r="BB728" s="289"/>
      <c r="BC728" s="289"/>
      <c r="BD728" s="289"/>
      <c r="BE728" s="289"/>
      <c r="BF728" s="289"/>
      <c r="BG728" s="289"/>
      <c r="BH728" s="289"/>
      <c r="BI728" s="289"/>
      <c r="BJ728" s="289"/>
      <c r="BK728" s="289"/>
      <c r="BL728" s="289"/>
      <c r="BM728" s="289"/>
      <c r="BN728" s="289"/>
      <c r="BO728" s="290"/>
      <c r="BP728" s="289"/>
      <c r="BQ728" s="289"/>
      <c r="BR728" s="289"/>
      <c r="BS728" s="289"/>
      <c r="BT728" s="289"/>
      <c r="BU728" s="289"/>
      <c r="BV728" s="289"/>
      <c r="BW728" s="289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>
      <c r="A729" s="358"/>
      <c r="B729" s="359"/>
      <c r="C729" s="359"/>
      <c r="D729" s="359"/>
      <c r="E729" s="384"/>
      <c r="F729" s="289"/>
      <c r="G729" s="289"/>
      <c r="H729" s="289"/>
      <c r="I729" s="380"/>
      <c r="J729" s="380"/>
      <c r="K729" s="289"/>
      <c r="L729" s="381"/>
      <c r="M729" s="289"/>
      <c r="N729" s="289"/>
      <c r="O729" s="289"/>
      <c r="P729" s="289"/>
      <c r="Q729" s="289"/>
      <c r="R729" s="289"/>
      <c r="S729" s="289"/>
      <c r="T729" s="289"/>
      <c r="U729" s="289"/>
      <c r="V729" s="289"/>
      <c r="W729" s="289"/>
      <c r="X729" s="380"/>
      <c r="Y729" s="380"/>
      <c r="Z729" s="380"/>
      <c r="AA729" s="289"/>
      <c r="AB729" s="289"/>
      <c r="AC729" s="289"/>
      <c r="AD729" s="289"/>
      <c r="AE729" s="383"/>
      <c r="AF729" s="383"/>
      <c r="AG729" s="383"/>
      <c r="AH729" s="383"/>
      <c r="AI729" s="289"/>
      <c r="AJ729" s="289"/>
      <c r="AK729" s="289"/>
      <c r="AL729" s="289"/>
      <c r="AM729" s="289"/>
      <c r="AN729" s="289"/>
      <c r="AO729" s="289"/>
      <c r="AP729" s="289"/>
      <c r="AQ729" s="289"/>
      <c r="AR729" s="289"/>
      <c r="AS729" s="289"/>
      <c r="AT729" s="289"/>
      <c r="AU729" s="289"/>
      <c r="AV729" s="289"/>
      <c r="AW729" s="289"/>
      <c r="AX729" s="289"/>
      <c r="AY729" s="289"/>
      <c r="AZ729" s="289"/>
      <c r="BA729" s="289"/>
      <c r="BB729" s="289"/>
      <c r="BC729" s="289"/>
      <c r="BD729" s="289"/>
      <c r="BE729" s="289"/>
      <c r="BF729" s="289"/>
      <c r="BG729" s="289"/>
      <c r="BH729" s="289"/>
      <c r="BI729" s="289"/>
      <c r="BJ729" s="289"/>
      <c r="BK729" s="289"/>
      <c r="BL729" s="289"/>
      <c r="BM729" s="289"/>
      <c r="BN729" s="289"/>
      <c r="BO729" s="290"/>
      <c r="BP729" s="289"/>
      <c r="BQ729" s="289"/>
      <c r="BR729" s="289"/>
      <c r="BS729" s="289"/>
      <c r="BT729" s="289"/>
      <c r="BU729" s="289"/>
      <c r="BV729" s="289"/>
      <c r="BW729" s="289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>
      <c r="A730" s="358"/>
      <c r="B730" s="359"/>
      <c r="C730" s="359"/>
      <c r="D730" s="359"/>
      <c r="E730" s="384"/>
      <c r="F730" s="289"/>
      <c r="G730" s="289"/>
      <c r="H730" s="289"/>
      <c r="I730" s="380"/>
      <c r="J730" s="380"/>
      <c r="K730" s="289"/>
      <c r="L730" s="381"/>
      <c r="M730" s="289"/>
      <c r="N730" s="289"/>
      <c r="O730" s="289"/>
      <c r="P730" s="289"/>
      <c r="Q730" s="289"/>
      <c r="R730" s="289"/>
      <c r="S730" s="289"/>
      <c r="T730" s="289"/>
      <c r="U730" s="289"/>
      <c r="V730" s="289"/>
      <c r="W730" s="289"/>
      <c r="X730" s="380"/>
      <c r="Y730" s="380"/>
      <c r="Z730" s="380"/>
      <c r="AA730" s="289"/>
      <c r="AB730" s="289"/>
      <c r="AC730" s="289"/>
      <c r="AD730" s="289"/>
      <c r="AE730" s="383"/>
      <c r="AF730" s="383"/>
      <c r="AG730" s="383"/>
      <c r="AH730" s="383"/>
      <c r="AI730" s="289"/>
      <c r="AJ730" s="289"/>
      <c r="AK730" s="289"/>
      <c r="AL730" s="289"/>
      <c r="AM730" s="289"/>
      <c r="AN730" s="289"/>
      <c r="AO730" s="289"/>
      <c r="AP730" s="289"/>
      <c r="AQ730" s="289"/>
      <c r="AR730" s="289"/>
      <c r="AS730" s="289"/>
      <c r="AT730" s="289"/>
      <c r="AU730" s="289"/>
      <c r="AV730" s="289"/>
      <c r="AW730" s="289"/>
      <c r="AX730" s="289"/>
      <c r="AY730" s="289"/>
      <c r="AZ730" s="289"/>
      <c r="BA730" s="289"/>
      <c r="BB730" s="289"/>
      <c r="BC730" s="289"/>
      <c r="BD730" s="289"/>
      <c r="BE730" s="289"/>
      <c r="BF730" s="289"/>
      <c r="BG730" s="289"/>
      <c r="BH730" s="289"/>
      <c r="BI730" s="289"/>
      <c r="BJ730" s="289"/>
      <c r="BK730" s="289"/>
      <c r="BL730" s="289"/>
      <c r="BM730" s="289"/>
      <c r="BN730" s="289"/>
      <c r="BO730" s="290"/>
      <c r="BP730" s="289"/>
      <c r="BQ730" s="289"/>
      <c r="BR730" s="289"/>
      <c r="BS730" s="289"/>
      <c r="BT730" s="289"/>
      <c r="BU730" s="289"/>
      <c r="BV730" s="289"/>
      <c r="BW730" s="289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>
      <c r="A731" s="358"/>
      <c r="B731" s="359"/>
      <c r="C731" s="359"/>
      <c r="D731" s="359"/>
      <c r="E731" s="384"/>
      <c r="F731" s="289"/>
      <c r="G731" s="289"/>
      <c r="H731" s="289"/>
      <c r="I731" s="380"/>
      <c r="J731" s="380"/>
      <c r="K731" s="289"/>
      <c r="L731" s="381"/>
      <c r="M731" s="289"/>
      <c r="N731" s="289"/>
      <c r="O731" s="289"/>
      <c r="P731" s="289"/>
      <c r="Q731" s="289"/>
      <c r="R731" s="289"/>
      <c r="S731" s="289"/>
      <c r="T731" s="289"/>
      <c r="U731" s="289"/>
      <c r="V731" s="289"/>
      <c r="W731" s="289"/>
      <c r="X731" s="380"/>
      <c r="Y731" s="380"/>
      <c r="Z731" s="380"/>
      <c r="AA731" s="289"/>
      <c r="AB731" s="289"/>
      <c r="AC731" s="289"/>
      <c r="AD731" s="289"/>
      <c r="AE731" s="383"/>
      <c r="AF731" s="383"/>
      <c r="AG731" s="383"/>
      <c r="AH731" s="383"/>
      <c r="AI731" s="289"/>
      <c r="AJ731" s="289"/>
      <c r="AK731" s="289"/>
      <c r="AL731" s="289"/>
      <c r="AM731" s="289"/>
      <c r="AN731" s="289"/>
      <c r="AO731" s="289"/>
      <c r="AP731" s="289"/>
      <c r="AQ731" s="289"/>
      <c r="AR731" s="289"/>
      <c r="AS731" s="289"/>
      <c r="AT731" s="289"/>
      <c r="AU731" s="289"/>
      <c r="AV731" s="289"/>
      <c r="AW731" s="289"/>
      <c r="AX731" s="289"/>
      <c r="AY731" s="289"/>
      <c r="AZ731" s="289"/>
      <c r="BA731" s="289"/>
      <c r="BB731" s="289"/>
      <c r="BC731" s="289"/>
      <c r="BD731" s="289"/>
      <c r="BE731" s="289"/>
      <c r="BF731" s="289"/>
      <c r="BG731" s="289"/>
      <c r="BH731" s="289"/>
      <c r="BI731" s="289"/>
      <c r="BJ731" s="289"/>
      <c r="BK731" s="289"/>
      <c r="BL731" s="289"/>
      <c r="BM731" s="289"/>
      <c r="BN731" s="289"/>
      <c r="BO731" s="290"/>
      <c r="BP731" s="289"/>
      <c r="BQ731" s="289"/>
      <c r="BR731" s="289"/>
      <c r="BS731" s="289"/>
      <c r="BT731" s="289"/>
      <c r="BU731" s="289"/>
      <c r="BV731" s="289"/>
      <c r="BW731" s="289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</sheetData>
  <sheetProtection sheet="1" objects="1" scenarios="1" selectLockedCells="1" selectUnlockedCells="1"/>
  <customSheetViews>
    <customSheetView guid="{662FD5AB-946C-4C69-8894-8695EB993F2D}" filter="1" showAutoFilter="1">
      <pageMargins left="0.511811024" right="0.511811024" top="0.78740157499999996" bottom="0.78740157499999996" header="0.31496062000000002" footer="0.31496062000000002"/>
      <autoFilter ref="C1:C731"/>
      <extLst>
        <ext uri="GoogleSheetsCustomDataVersion1">
          <go:sheetsCustomData xmlns:go="http://customooxmlschemas.google.com/" filterViewId="261753600"/>
        </ext>
      </extLst>
    </customSheetView>
  </customSheetViews>
  <mergeCells count="39">
    <mergeCell ref="AG1:AI1"/>
    <mergeCell ref="AJ1:AL1"/>
    <mergeCell ref="AM1:AO1"/>
    <mergeCell ref="AP1:AR1"/>
    <mergeCell ref="AS1:AU1"/>
    <mergeCell ref="AV1:AX1"/>
    <mergeCell ref="BT1:BT2"/>
    <mergeCell ref="BU1:BU2"/>
    <mergeCell ref="BV1:BV2"/>
    <mergeCell ref="BW1:BW2"/>
    <mergeCell ref="AY1:BA1"/>
    <mergeCell ref="BB1:BD1"/>
    <mergeCell ref="BE1:BG1"/>
    <mergeCell ref="BH1:BJ1"/>
    <mergeCell ref="BK1:BM1"/>
    <mergeCell ref="BN1:BP1"/>
    <mergeCell ref="BQ1:BS1"/>
    <mergeCell ref="E1:J1"/>
    <mergeCell ref="K1:N1"/>
    <mergeCell ref="O1:Q1"/>
    <mergeCell ref="R1:T1"/>
    <mergeCell ref="U1:W1"/>
    <mergeCell ref="X1:Z1"/>
    <mergeCell ref="AA1:AC1"/>
    <mergeCell ref="K432:N432"/>
    <mergeCell ref="K433:L433"/>
    <mergeCell ref="K434:L434"/>
    <mergeCell ref="AA426:AF426"/>
    <mergeCell ref="AD1:AF1"/>
    <mergeCell ref="K435:L435"/>
    <mergeCell ref="K436:L436"/>
    <mergeCell ref="K437:L437"/>
    <mergeCell ref="K438:L438"/>
    <mergeCell ref="I426:J426"/>
    <mergeCell ref="AG426:AL426"/>
    <mergeCell ref="AM426:AR426"/>
    <mergeCell ref="AS426:AX426"/>
    <mergeCell ref="AY426:BD426"/>
    <mergeCell ref="AB432:AC432"/>
  </mergeCells>
  <conditionalFormatting sqref="I3:J129 X3:Z129 I131:J131 X131:Z131 I133:J133 I143:J204 X143:Z204 I206:J264 X206:Z264 I266:J301 X266:Z293 X296:Z300 I313:J425 X313:Z425">
    <cfRule type="cellIs" dxfId="79" priority="1" operator="between">
      <formula>"0%"</formula>
      <formula>"25%"</formula>
    </cfRule>
  </conditionalFormatting>
  <conditionalFormatting sqref="I3:J129 X3:Z129 I131:J131 X131:Z131 I133:J133 I143:J204 X143:Z204 I206:J264 X206:Z264 I266:J301 X266:Z293 X296:Z300 I313:J425 X313:Z425">
    <cfRule type="cellIs" dxfId="78" priority="2" operator="between">
      <formula>"25.01%"</formula>
      <formula>"50%"</formula>
    </cfRule>
  </conditionalFormatting>
  <conditionalFormatting sqref="I3:J129 X3:Z129 I131:J131 X131:Z131 I133:J133 I143:J204 X143:Z204 I206:J264 X206:Z264 I266:J301 X266:Z293 X296:Z300 I313:J425 X313:Z425">
    <cfRule type="cellIs" dxfId="77" priority="3" operator="between">
      <formula>"50.01%"</formula>
      <formula>"75%"</formula>
    </cfRule>
  </conditionalFormatting>
  <conditionalFormatting sqref="I3:J129 X3:Z129 I131:J131 X131:Z131 I133:J133 I143:J204 X143:Z204 I206:J264 X206:Z264 I266:J301 X266:Z293 X296:Z300 I313:J425 X313:Z425">
    <cfRule type="cellIs" dxfId="76" priority="4" operator="between">
      <formula>"75.01%"</formula>
      <formula>"99.99%"</formula>
    </cfRule>
  </conditionalFormatting>
  <conditionalFormatting sqref="I3:J129 X3:Z129 I131:J131 X131:Z131 I133:J133 I143:J204 X143:Z204 I206:J264 X206:Z264 I266:J301 X266:Z293 X296:Z300 I313:J425 X313:Z425">
    <cfRule type="cellIs" dxfId="75" priority="5" operator="greaterThanOrEqual">
      <formula>"100%"</formula>
    </cfRule>
  </conditionalFormatting>
  <conditionalFormatting sqref="I307:J307">
    <cfRule type="cellIs" dxfId="74" priority="6" operator="between">
      <formula>"0%"</formula>
      <formula>"25%"</formula>
    </cfRule>
  </conditionalFormatting>
  <conditionalFormatting sqref="I307:J307">
    <cfRule type="cellIs" dxfId="73" priority="7" operator="between">
      <formula>"25.01%"</formula>
      <formula>"50%"</formula>
    </cfRule>
  </conditionalFormatting>
  <conditionalFormatting sqref="I307:J307">
    <cfRule type="cellIs" dxfId="72" priority="8" operator="between">
      <formula>"50.01%"</formula>
      <formula>"75%"</formula>
    </cfRule>
  </conditionalFormatting>
  <conditionalFormatting sqref="I307:J307">
    <cfRule type="cellIs" dxfId="71" priority="9" operator="between">
      <formula>"75.01%"</formula>
      <formula>"99.99%"</formula>
    </cfRule>
  </conditionalFormatting>
  <conditionalFormatting sqref="I307:J307">
    <cfRule type="cellIs" dxfId="70" priority="10" operator="greaterThanOrEqual">
      <formula>"100%"</formula>
    </cfRule>
  </conditionalFormatting>
  <conditionalFormatting sqref="X205:Z205">
    <cfRule type="cellIs" dxfId="69" priority="11" operator="between">
      <formula>"0%"</formula>
      <formula>"25%"</formula>
    </cfRule>
  </conditionalFormatting>
  <conditionalFormatting sqref="X205:Z205">
    <cfRule type="cellIs" dxfId="68" priority="12" operator="between">
      <formula>"25.01%"</formula>
      <formula>"50%"</formula>
    </cfRule>
  </conditionalFormatting>
  <conditionalFormatting sqref="X205:Z205">
    <cfRule type="cellIs" dxfId="67" priority="13" operator="between">
      <formula>"50.01%"</formula>
      <formula>"75%"</formula>
    </cfRule>
  </conditionalFormatting>
  <conditionalFormatting sqref="X205:Z205">
    <cfRule type="cellIs" dxfId="66" priority="14" operator="between">
      <formula>"75.01%"</formula>
      <formula>"99.99%"</formula>
    </cfRule>
  </conditionalFormatting>
  <conditionalFormatting sqref="X205:Z205">
    <cfRule type="cellIs" dxfId="65" priority="15" operator="greaterThanOrEqual">
      <formula>"100%"</formula>
    </cfRule>
  </conditionalFormatting>
  <conditionalFormatting sqref="I205:J205">
    <cfRule type="cellIs" dxfId="64" priority="16" operator="between">
      <formula>"0%"</formula>
      <formula>"25%"</formula>
    </cfRule>
  </conditionalFormatting>
  <conditionalFormatting sqref="I205:J205">
    <cfRule type="cellIs" dxfId="63" priority="17" operator="between">
      <formula>"25.01%"</formula>
      <formula>"50%"</formula>
    </cfRule>
  </conditionalFormatting>
  <conditionalFormatting sqref="I205:J205">
    <cfRule type="cellIs" dxfId="62" priority="18" operator="between">
      <formula>"50.01%"</formula>
      <formula>"75%"</formula>
    </cfRule>
  </conditionalFormatting>
  <conditionalFormatting sqref="I205:J205">
    <cfRule type="cellIs" dxfId="61" priority="19" operator="between">
      <formula>"75.01%"</formula>
      <formula>"99.99%"</formula>
    </cfRule>
  </conditionalFormatting>
  <conditionalFormatting sqref="I205:J205">
    <cfRule type="cellIs" dxfId="60" priority="20" operator="greaterThanOrEqual">
      <formula>"100%"</formula>
    </cfRule>
  </conditionalFormatting>
  <conditionalFormatting sqref="I302:J306">
    <cfRule type="cellIs" dxfId="59" priority="21" operator="between">
      <formula>"0%"</formula>
      <formula>"25%"</formula>
    </cfRule>
  </conditionalFormatting>
  <conditionalFormatting sqref="I302:J306">
    <cfRule type="cellIs" dxfId="58" priority="22" operator="between">
      <formula>"25.01%"</formula>
      <formula>"50%"</formula>
    </cfRule>
  </conditionalFormatting>
  <conditionalFormatting sqref="I302:J306">
    <cfRule type="cellIs" dxfId="57" priority="23" operator="between">
      <formula>"50.01%"</formula>
      <formula>"75%"</formula>
    </cfRule>
  </conditionalFormatting>
  <conditionalFormatting sqref="I302:J306">
    <cfRule type="cellIs" dxfId="56" priority="24" operator="between">
      <formula>"75.01%"</formula>
      <formula>"99.99%"</formula>
    </cfRule>
  </conditionalFormatting>
  <conditionalFormatting sqref="I302:J306">
    <cfRule type="cellIs" dxfId="55" priority="25" operator="greaterThanOrEqual">
      <formula>"100%"</formula>
    </cfRule>
  </conditionalFormatting>
  <conditionalFormatting sqref="I308:J312">
    <cfRule type="cellIs" dxfId="54" priority="26" operator="between">
      <formula>"0%"</formula>
      <formula>"25%"</formula>
    </cfRule>
  </conditionalFormatting>
  <conditionalFormatting sqref="I308:J312">
    <cfRule type="cellIs" dxfId="53" priority="27" operator="between">
      <formula>"25.01%"</formula>
      <formula>"50%"</formula>
    </cfRule>
  </conditionalFormatting>
  <conditionalFormatting sqref="I308:J312">
    <cfRule type="cellIs" dxfId="52" priority="28" operator="between">
      <formula>"50.01%"</formula>
      <formula>"75%"</formula>
    </cfRule>
  </conditionalFormatting>
  <conditionalFormatting sqref="I308:J312">
    <cfRule type="cellIs" dxfId="51" priority="29" operator="between">
      <formula>"75.01%"</formula>
      <formula>"99.99%"</formula>
    </cfRule>
  </conditionalFormatting>
  <conditionalFormatting sqref="I308:J312">
    <cfRule type="cellIs" dxfId="50" priority="30" operator="greaterThanOrEqual">
      <formula>"100%"</formula>
    </cfRule>
  </conditionalFormatting>
  <conditionalFormatting sqref="I134:J141 I160:J184">
    <cfRule type="cellIs" dxfId="49" priority="31" operator="between">
      <formula>"0%"</formula>
      <formula>"25%"</formula>
    </cfRule>
  </conditionalFormatting>
  <conditionalFormatting sqref="I134:J141 I160:J184">
    <cfRule type="cellIs" dxfId="48" priority="32" operator="between">
      <formula>"25.01%"</formula>
      <formula>"50%"</formula>
    </cfRule>
  </conditionalFormatting>
  <conditionalFormatting sqref="I134:J141 I160:J184">
    <cfRule type="cellIs" dxfId="47" priority="33" operator="between">
      <formula>"50.01%"</formula>
      <formula>"75%"</formula>
    </cfRule>
  </conditionalFormatting>
  <conditionalFormatting sqref="I134:J141 I160:J184">
    <cfRule type="cellIs" dxfId="46" priority="34" operator="between">
      <formula>"75.01%"</formula>
      <formula>"99.99%"</formula>
    </cfRule>
  </conditionalFormatting>
  <conditionalFormatting sqref="I134:J141 I160:J184">
    <cfRule type="cellIs" dxfId="45" priority="35" operator="greaterThanOrEqual">
      <formula>"100%"</formula>
    </cfRule>
  </conditionalFormatting>
  <conditionalFormatting sqref="I130:J130">
    <cfRule type="cellIs" dxfId="44" priority="36" operator="between">
      <formula>"0%"</formula>
      <formula>"25%"</formula>
    </cfRule>
  </conditionalFormatting>
  <conditionalFormatting sqref="I130:J130">
    <cfRule type="cellIs" dxfId="43" priority="37" operator="between">
      <formula>"25.01%"</formula>
      <formula>"50%"</formula>
    </cfRule>
  </conditionalFormatting>
  <conditionalFormatting sqref="I130:J130">
    <cfRule type="cellIs" dxfId="42" priority="38" operator="between">
      <formula>"50.01%"</formula>
      <formula>"75%"</formula>
    </cfRule>
  </conditionalFormatting>
  <conditionalFormatting sqref="I130:J130">
    <cfRule type="cellIs" dxfId="41" priority="39" operator="between">
      <formula>"75.01%"</formula>
      <formula>"99.99%"</formula>
    </cfRule>
  </conditionalFormatting>
  <conditionalFormatting sqref="I130:J130">
    <cfRule type="cellIs" dxfId="40" priority="40" operator="greaterThanOrEqual">
      <formula>"100%"</formula>
    </cfRule>
  </conditionalFormatting>
  <conditionalFormatting sqref="I132:J132">
    <cfRule type="cellIs" dxfId="39" priority="41" operator="between">
      <formula>"0%"</formula>
      <formula>"25%"</formula>
    </cfRule>
  </conditionalFormatting>
  <conditionalFormatting sqref="I132:J132">
    <cfRule type="cellIs" dxfId="38" priority="42" operator="between">
      <formula>"25.01%"</formula>
      <formula>"50%"</formula>
    </cfRule>
  </conditionalFormatting>
  <conditionalFormatting sqref="I132:J132">
    <cfRule type="cellIs" dxfId="37" priority="43" operator="between">
      <formula>"50.01%"</formula>
      <formula>"75%"</formula>
    </cfRule>
  </conditionalFormatting>
  <conditionalFormatting sqref="I132:J132">
    <cfRule type="cellIs" dxfId="36" priority="44" operator="between">
      <formula>"75.01%"</formula>
      <formula>"99.99%"</formula>
    </cfRule>
  </conditionalFormatting>
  <conditionalFormatting sqref="I132:J132">
    <cfRule type="cellIs" dxfId="35" priority="45" operator="greaterThanOrEqual">
      <formula>"100%"</formula>
    </cfRule>
  </conditionalFormatting>
  <conditionalFormatting sqref="X130:Z130">
    <cfRule type="cellIs" dxfId="34" priority="46" operator="between">
      <formula>"0%"</formula>
      <formula>"25%"</formula>
    </cfRule>
  </conditionalFormatting>
  <conditionalFormatting sqref="X130:Z130">
    <cfRule type="cellIs" dxfId="33" priority="47" operator="between">
      <formula>"25.01%"</formula>
      <formula>"50%"</formula>
    </cfRule>
  </conditionalFormatting>
  <conditionalFormatting sqref="X130:Z130">
    <cfRule type="cellIs" dxfId="32" priority="48" operator="between">
      <formula>"50.01%"</formula>
      <formula>"75%"</formula>
    </cfRule>
  </conditionalFormatting>
  <conditionalFormatting sqref="X130:Z130">
    <cfRule type="cellIs" dxfId="31" priority="49" operator="between">
      <formula>"75.01%"</formula>
      <formula>"99.99%"</formula>
    </cfRule>
  </conditionalFormatting>
  <conditionalFormatting sqref="X130:Z130">
    <cfRule type="cellIs" dxfId="30" priority="50" operator="greaterThanOrEqual">
      <formula>"100%"</formula>
    </cfRule>
  </conditionalFormatting>
  <conditionalFormatting sqref="X132:Z132">
    <cfRule type="cellIs" dxfId="29" priority="51" operator="between">
      <formula>"0%"</formula>
      <formula>"25%"</formula>
    </cfRule>
  </conditionalFormatting>
  <conditionalFormatting sqref="X132:Z132">
    <cfRule type="cellIs" dxfId="28" priority="52" operator="between">
      <formula>"25.01%"</formula>
      <formula>"50%"</formula>
    </cfRule>
  </conditionalFormatting>
  <conditionalFormatting sqref="X132:Z132">
    <cfRule type="cellIs" dxfId="27" priority="53" operator="between">
      <formula>"50.01%"</formula>
      <formula>"75%"</formula>
    </cfRule>
  </conditionalFormatting>
  <conditionalFormatting sqref="X132:Z132">
    <cfRule type="cellIs" dxfId="26" priority="54" operator="between">
      <formula>"75.01%"</formula>
      <formula>"99.99%"</formula>
    </cfRule>
  </conditionalFormatting>
  <conditionalFormatting sqref="X132:Z132">
    <cfRule type="cellIs" dxfId="25" priority="55" operator="greaterThanOrEqual">
      <formula>"100%"</formula>
    </cfRule>
  </conditionalFormatting>
  <conditionalFormatting sqref="X133:Z142 X160:Z177 X179:Z179">
    <cfRule type="cellIs" dxfId="24" priority="56" operator="between">
      <formula>"0%"</formula>
      <formula>"25%"</formula>
    </cfRule>
  </conditionalFormatting>
  <conditionalFormatting sqref="X133:Z142 X160:Z177 X179:Z179">
    <cfRule type="cellIs" dxfId="23" priority="57" operator="between">
      <formula>"25.01%"</formula>
      <formula>"50%"</formula>
    </cfRule>
  </conditionalFormatting>
  <conditionalFormatting sqref="X133:Z142 X160:Z177 X179:Z179">
    <cfRule type="cellIs" dxfId="22" priority="58" operator="between">
      <formula>"50.01%"</formula>
      <formula>"75%"</formula>
    </cfRule>
  </conditionalFormatting>
  <conditionalFormatting sqref="X133:Z142 X160:Z177 X179:Z179">
    <cfRule type="cellIs" dxfId="21" priority="59" operator="between">
      <formula>"75.01%"</formula>
      <formula>"99.99%"</formula>
    </cfRule>
  </conditionalFormatting>
  <conditionalFormatting sqref="X133:Z142 X160:Z177 X179:Z179">
    <cfRule type="cellIs" dxfId="20" priority="60" operator="greaterThanOrEqual">
      <formula>"100%"</formula>
    </cfRule>
  </conditionalFormatting>
  <conditionalFormatting sqref="I265:J265">
    <cfRule type="cellIs" dxfId="19" priority="61" operator="between">
      <formula>"0%"</formula>
      <formula>"25%"</formula>
    </cfRule>
  </conditionalFormatting>
  <conditionalFormatting sqref="I265:J265">
    <cfRule type="cellIs" dxfId="18" priority="62" operator="between">
      <formula>"25.01%"</formula>
      <formula>"50%"</formula>
    </cfRule>
  </conditionalFormatting>
  <conditionalFormatting sqref="I265:J265">
    <cfRule type="cellIs" dxfId="17" priority="63" operator="between">
      <formula>"50.01%"</formula>
      <formula>"75%"</formula>
    </cfRule>
  </conditionalFormatting>
  <conditionalFormatting sqref="I265:J265">
    <cfRule type="cellIs" dxfId="16" priority="64" operator="between">
      <formula>"75.01%"</formula>
      <formula>"99.99%"</formula>
    </cfRule>
  </conditionalFormatting>
  <conditionalFormatting sqref="I265:J265">
    <cfRule type="cellIs" dxfId="15" priority="65" operator="greaterThanOrEqual">
      <formula>"100%"</formula>
    </cfRule>
  </conditionalFormatting>
  <conditionalFormatting sqref="X265:Z265">
    <cfRule type="cellIs" dxfId="14" priority="66" operator="between">
      <formula>"0%"</formula>
      <formula>"25%"</formula>
    </cfRule>
  </conditionalFormatting>
  <conditionalFormatting sqref="X265:Z265">
    <cfRule type="cellIs" dxfId="13" priority="67" operator="between">
      <formula>"25.01%"</formula>
      <formula>"50%"</formula>
    </cfRule>
  </conditionalFormatting>
  <conditionalFormatting sqref="X265:Z265">
    <cfRule type="cellIs" dxfId="12" priority="68" operator="between">
      <formula>"50.01%"</formula>
      <formula>"75%"</formula>
    </cfRule>
  </conditionalFormatting>
  <conditionalFormatting sqref="X265:Z265">
    <cfRule type="cellIs" dxfId="11" priority="69" operator="between">
      <formula>"75.01%"</formula>
      <formula>"99.99%"</formula>
    </cfRule>
  </conditionalFormatting>
  <conditionalFormatting sqref="X265:Z265">
    <cfRule type="cellIs" dxfId="10" priority="70" operator="greaterThanOrEqual">
      <formula>"100%"</formula>
    </cfRule>
  </conditionalFormatting>
  <conditionalFormatting sqref="X302:Z306">
    <cfRule type="cellIs" dxfId="9" priority="71" operator="between">
      <formula>"0%"</formula>
      <formula>"25%"</formula>
    </cfRule>
  </conditionalFormatting>
  <conditionalFormatting sqref="X302:Z306">
    <cfRule type="cellIs" dxfId="8" priority="72" operator="between">
      <formula>"25.01%"</formula>
      <formula>"50%"</formula>
    </cfRule>
  </conditionalFormatting>
  <conditionalFormatting sqref="X302:Z306">
    <cfRule type="cellIs" dxfId="7" priority="73" operator="between">
      <formula>"50.01%"</formula>
      <formula>"75%"</formula>
    </cfRule>
  </conditionalFormatting>
  <conditionalFormatting sqref="X302:Z306">
    <cfRule type="cellIs" dxfId="6" priority="74" operator="between">
      <formula>"75.01%"</formula>
      <formula>"99.99%"</formula>
    </cfRule>
  </conditionalFormatting>
  <conditionalFormatting sqref="X302:Z306">
    <cfRule type="cellIs" dxfId="5" priority="75" operator="greaterThanOrEqual">
      <formula>"100%"</formula>
    </cfRule>
  </conditionalFormatting>
  <conditionalFormatting sqref="X308:Z312">
    <cfRule type="cellIs" dxfId="4" priority="76" operator="between">
      <formula>"0%"</formula>
      <formula>"25%"</formula>
    </cfRule>
  </conditionalFormatting>
  <conditionalFormatting sqref="X308:Z312">
    <cfRule type="cellIs" dxfId="3" priority="77" operator="between">
      <formula>"25.01%"</formula>
      <formula>"50%"</formula>
    </cfRule>
  </conditionalFormatting>
  <conditionalFormatting sqref="X308:Z312">
    <cfRule type="cellIs" dxfId="2" priority="78" operator="between">
      <formula>"50.01%"</formula>
      <formula>"75%"</formula>
    </cfRule>
  </conditionalFormatting>
  <conditionalFormatting sqref="X308:Z312">
    <cfRule type="cellIs" dxfId="1" priority="79" operator="between">
      <formula>"75.01%"</formula>
      <formula>"99.99%"</formula>
    </cfRule>
  </conditionalFormatting>
  <conditionalFormatting sqref="X308:Z312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P1000"/>
  <sheetViews>
    <sheetView showGridLines="0" topLeftCell="F38" workbookViewId="0">
      <selection activeCell="E9" sqref="E9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7.285156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</cols>
  <sheetData>
    <row r="3" spans="2:9">
      <c r="B3" s="445" t="s">
        <v>868</v>
      </c>
      <c r="C3" s="415"/>
      <c r="E3" s="445" t="s">
        <v>869</v>
      </c>
      <c r="F3" s="415"/>
      <c r="H3" s="445" t="s">
        <v>870</v>
      </c>
      <c r="I3" s="415"/>
    </row>
    <row r="4" spans="2:9">
      <c r="B4" s="385"/>
      <c r="C4" s="385"/>
      <c r="E4" s="386" t="s">
        <v>871</v>
      </c>
      <c r="F4" s="387">
        <f>'2022 - 2º Trimestre'!G3-(SUM(F5:F13))</f>
        <v>3888246.7700000005</v>
      </c>
      <c r="H4" s="386" t="str">
        <f>'2022 - 2º Trimestre'!D223</f>
        <v xml:space="preserve">5% CUSTEIO DO CAMPUS </v>
      </c>
      <c r="I4" s="387">
        <f>'2022 - 2º Trimestre'!G223</f>
        <v>231443.26</v>
      </c>
    </row>
    <row r="5" spans="2:9">
      <c r="B5" s="388" t="str">
        <f>'2022 - 2º Trimestre'!G2</f>
        <v>MATRIZ ORÇAMENTÁRIA AJUSTADA</v>
      </c>
      <c r="C5" s="389">
        <f>'2022 - 2º Trimestre'!G3</f>
        <v>4628865.2</v>
      </c>
      <c r="E5" s="390" t="str">
        <f>'2022 - 2º Trimestre'!D129</f>
        <v xml:space="preserve">PIIQP </v>
      </c>
      <c r="F5" s="387">
        <f>'2022 - 2º Trimestre'!G129</f>
        <v>46288.65</v>
      </c>
      <c r="H5" s="390" t="str">
        <f>'2022 - 2º Trimestre'!D234</f>
        <v>PNAES - PTRES 170804</v>
      </c>
      <c r="I5" s="387">
        <f>'2022 - 2º Trimestre'!H234</f>
        <v>2000000</v>
      </c>
    </row>
    <row r="6" spans="2:9">
      <c r="B6" s="390" t="str">
        <f>'2022 - 2º Trimestre'!D234</f>
        <v>PNAES - PTRES 170804</v>
      </c>
      <c r="C6" s="387">
        <f>'2022 - 2º Trimestre'!H234</f>
        <v>2000000</v>
      </c>
      <c r="E6" s="390" t="str">
        <f>'2022 - 2º Trimestre'!D131</f>
        <v xml:space="preserve">PIIQPPE </v>
      </c>
      <c r="F6" s="387">
        <f>'2022 - 2º Trimestre'!G131</f>
        <v>46288.65</v>
      </c>
      <c r="H6" s="390" t="str">
        <f>'2022 - 2º Trimestre'!D243</f>
        <v>RIP - PTRES 170803</v>
      </c>
      <c r="I6" s="387">
        <f>'2022 - 2º Trimestre'!H243</f>
        <v>3249944.87</v>
      </c>
    </row>
    <row r="7" spans="2:9">
      <c r="B7" s="390" t="str">
        <f>'2022 - 2º Trimestre'!D275</f>
        <v>FNDE</v>
      </c>
      <c r="C7" s="387">
        <f>'2022 - 2º Trimestre'!H275</f>
        <v>0</v>
      </c>
      <c r="E7" s="390" t="str">
        <f>'2022 - 2º Trimestre'!D133</f>
        <v xml:space="preserve">FUNDO DE TI </v>
      </c>
      <c r="F7" s="387">
        <f>'2022 - 2º Trimestre'!G133</f>
        <v>115721.63</v>
      </c>
      <c r="H7" s="390" t="str">
        <f>'2022 - 2º Trimestre'!D275</f>
        <v>FNDE</v>
      </c>
      <c r="I7" s="387">
        <f>'2022 - 2º Trimestre'!H275</f>
        <v>0</v>
      </c>
    </row>
    <row r="8" spans="2:9">
      <c r="B8" s="388" t="str">
        <f>'2022 - 2º Trimestre'!H2</f>
        <v>OUTROS        (PNAES, FNDE, Extra Orçamentário, etc)</v>
      </c>
      <c r="C8" s="389">
        <f>'2022 - 2º Trimestre'!H3-'2022 - 2º Trimestre'!H234-'2022 - 2º Trimestre'!H275</f>
        <v>11139944.870000001</v>
      </c>
      <c r="E8" s="390" t="str">
        <f>'2022 - 2º Trimestre'!D142</f>
        <v>PID</v>
      </c>
      <c r="F8" s="387">
        <f>'2022 - 2º Trimestre'!G142</f>
        <v>46288.65</v>
      </c>
      <c r="H8" s="388" t="str">
        <f>'2022 - 2º Trimestre'!H2</f>
        <v>OUTROS        (PNAES, FNDE, Extra Orçamentário, etc)</v>
      </c>
      <c r="I8" s="387">
        <f>(('2022 - 2º Trimestre'!H222)+('2022 - 2º Trimestre'!G222))-(SUM(I4:I7))</f>
        <v>10000</v>
      </c>
    </row>
    <row r="9" spans="2:9">
      <c r="B9" s="386"/>
      <c r="C9" s="386"/>
      <c r="E9" s="386" t="str">
        <f>'2022 - 2º Trimestre'!D217</f>
        <v xml:space="preserve">PROJETOS DE ENSINO </v>
      </c>
      <c r="F9" s="387">
        <f>'2022 - 2º Trimestre'!G217</f>
        <v>46288.65</v>
      </c>
      <c r="H9" s="386"/>
      <c r="I9" s="387"/>
    </row>
    <row r="10" spans="2:9">
      <c r="B10" s="385"/>
      <c r="C10" s="385"/>
      <c r="E10" s="386" t="str">
        <f>'2022 - 2º Trimestre'!D222</f>
        <v>ASSISTÊNCIA ESTUDANTIL</v>
      </c>
      <c r="F10" s="387">
        <f>'2022 - 2º Trimestre'!G223</f>
        <v>231443.26</v>
      </c>
      <c r="H10" s="386"/>
      <c r="I10" s="387"/>
    </row>
    <row r="11" spans="2:9">
      <c r="B11" s="385"/>
      <c r="C11" s="385"/>
      <c r="E11" s="386" t="str">
        <f>'2022 - 2º Trimestre'!D294</f>
        <v xml:space="preserve">AÇÕES INCLUSIVAS </v>
      </c>
      <c r="F11" s="387">
        <f>'2022 - 2º Trimestre'!G294</f>
        <v>69432.98000000001</v>
      </c>
      <c r="H11" s="386"/>
      <c r="I11" s="387"/>
    </row>
    <row r="12" spans="2:9">
      <c r="B12" s="385"/>
      <c r="C12" s="385"/>
      <c r="E12" s="386" t="str">
        <f>'2022 - 2º Trimestre'!D322</f>
        <v>PROJETOS DE PESQUISA</v>
      </c>
      <c r="F12" s="387">
        <f>'2022 - 2º Trimestre'!G322</f>
        <v>69432.98</v>
      </c>
      <c r="H12" s="386"/>
      <c r="I12" s="387"/>
    </row>
    <row r="13" spans="2:9">
      <c r="B13" s="385"/>
      <c r="C13" s="385"/>
      <c r="E13" s="386" t="str">
        <f>'2022 - 2º Trimestre'!D340</f>
        <v>PROJETOS DE EXTENSÃO- PI - LEN09P20FAI</v>
      </c>
      <c r="F13" s="387">
        <f>'2022 - 2º Trimestre'!G340</f>
        <v>69432.98</v>
      </c>
      <c r="H13" s="386"/>
      <c r="I13" s="387"/>
    </row>
    <row r="14" spans="2:9">
      <c r="B14" s="385"/>
      <c r="C14" s="385"/>
      <c r="E14" s="385"/>
      <c r="F14" s="385"/>
      <c r="H14" s="385"/>
      <c r="I14" s="385"/>
    </row>
    <row r="15" spans="2:9">
      <c r="B15" s="385"/>
      <c r="C15" s="385"/>
      <c r="E15" s="385"/>
      <c r="F15" s="385"/>
      <c r="H15" s="385"/>
      <c r="I15" s="385"/>
    </row>
    <row r="16" spans="2:9">
      <c r="B16" s="385"/>
      <c r="C16" s="385"/>
      <c r="E16" s="385"/>
      <c r="F16" s="385"/>
      <c r="H16" s="385"/>
      <c r="I16" s="385"/>
    </row>
    <row r="17" spans="2:13">
      <c r="B17" s="385"/>
      <c r="C17" s="385"/>
      <c r="E17" s="385"/>
      <c r="F17" s="385"/>
      <c r="H17" s="385"/>
      <c r="I17" s="385"/>
    </row>
    <row r="18" spans="2:13">
      <c r="B18" s="385"/>
      <c r="C18" s="385"/>
      <c r="E18" s="385"/>
      <c r="F18" s="385"/>
      <c r="H18" s="385"/>
      <c r="I18" s="385"/>
    </row>
    <row r="19" spans="2:13">
      <c r="B19" s="385"/>
      <c r="C19" s="385"/>
      <c r="E19" s="385"/>
      <c r="F19" s="385"/>
      <c r="H19" s="385"/>
      <c r="I19" s="385"/>
    </row>
    <row r="20" spans="2:13">
      <c r="B20" s="385"/>
      <c r="C20" s="385"/>
      <c r="E20" s="385"/>
      <c r="F20" s="385"/>
      <c r="H20" s="385"/>
      <c r="I20" s="385"/>
    </row>
    <row r="21" spans="2:13" ht="15.75" customHeight="1">
      <c r="B21" s="385"/>
      <c r="C21" s="385"/>
      <c r="E21" s="385"/>
      <c r="F21" s="385"/>
      <c r="H21" s="385"/>
      <c r="I21" s="385"/>
    </row>
    <row r="22" spans="2:13" ht="15.75" customHeight="1">
      <c r="B22" s="385"/>
      <c r="C22" s="385"/>
      <c r="E22" s="385"/>
      <c r="F22" s="385"/>
      <c r="H22" s="385"/>
      <c r="I22" s="385"/>
    </row>
    <row r="23" spans="2:13" ht="15.75" customHeight="1">
      <c r="B23" s="385"/>
      <c r="C23" s="385"/>
      <c r="E23" s="385"/>
      <c r="F23" s="385"/>
      <c r="H23" s="385"/>
      <c r="I23" s="385"/>
    </row>
    <row r="24" spans="2:13" ht="15.75" customHeight="1">
      <c r="B24" s="385"/>
      <c r="C24" s="385"/>
      <c r="E24" s="385"/>
      <c r="F24" s="385"/>
      <c r="H24" s="385"/>
      <c r="I24" s="385"/>
    </row>
    <row r="25" spans="2:13" ht="15.75" customHeight="1">
      <c r="B25" s="385"/>
      <c r="C25" s="385"/>
      <c r="E25" s="385"/>
      <c r="F25" s="385"/>
      <c r="H25" s="385"/>
      <c r="I25" s="385"/>
    </row>
    <row r="26" spans="2:13" ht="15.75" customHeight="1">
      <c r="B26" s="385"/>
      <c r="C26" s="385"/>
      <c r="E26" s="385"/>
      <c r="F26" s="385"/>
      <c r="H26" s="385"/>
      <c r="I26" s="385"/>
    </row>
    <row r="27" spans="2:13" ht="15.75" customHeight="1">
      <c r="B27" s="385"/>
      <c r="C27" s="385"/>
      <c r="E27" s="385"/>
      <c r="F27" s="385"/>
      <c r="H27" s="385"/>
      <c r="I27" s="385"/>
    </row>
    <row r="28" spans="2:13" ht="15.75" customHeight="1">
      <c r="B28" s="385"/>
      <c r="C28" s="385"/>
      <c r="E28" s="385"/>
      <c r="F28" s="385"/>
      <c r="H28" s="385"/>
      <c r="I28" s="385"/>
    </row>
    <row r="29" spans="2:13" ht="15.75" customHeight="1">
      <c r="B29" s="385"/>
      <c r="C29" s="385"/>
      <c r="E29" s="385"/>
      <c r="F29" s="385"/>
      <c r="H29" s="385"/>
      <c r="I29" s="385"/>
    </row>
    <row r="30" spans="2:13" ht="15.75" customHeight="1"/>
    <row r="31" spans="2:13" ht="15.75" customHeight="1"/>
    <row r="32" spans="2:13" ht="15.75" customHeight="1">
      <c r="B32" s="445" t="s">
        <v>872</v>
      </c>
      <c r="C32" s="415"/>
      <c r="E32" s="445" t="s">
        <v>873</v>
      </c>
      <c r="F32" s="415"/>
      <c r="H32" s="445" t="s">
        <v>874</v>
      </c>
      <c r="I32" s="415"/>
      <c r="K32" s="445" t="s">
        <v>875</v>
      </c>
      <c r="L32" s="414"/>
      <c r="M32" s="415"/>
    </row>
    <row r="33" spans="2:16" ht="15.75" customHeight="1">
      <c r="B33" s="385"/>
      <c r="C33" s="385"/>
      <c r="E33" s="385"/>
      <c r="F33" s="385"/>
      <c r="H33" s="385"/>
      <c r="I33" s="385"/>
      <c r="K33" s="391" t="s">
        <v>876</v>
      </c>
      <c r="L33" s="392" t="s">
        <v>877</v>
      </c>
      <c r="M33" s="392" t="s">
        <v>878</v>
      </c>
    </row>
    <row r="34" spans="2:16" ht="15.75" customHeight="1">
      <c r="B34" s="386" t="str">
        <f>'2022 - 2º Trimestre'!B4</f>
        <v>DG - DIREÇÃO GERAL</v>
      </c>
      <c r="C34" s="393">
        <f>'2022 - 2º Trimestre'!G4</f>
        <v>25000</v>
      </c>
      <c r="E34" s="386" t="str">
        <f>'2022 - 2º Trimestre'!B4</f>
        <v>DG - DIREÇÃO GERAL</v>
      </c>
      <c r="F34" s="393">
        <f>'2022 - 2º Trimestre'!K4</f>
        <v>3000</v>
      </c>
      <c r="H34" s="386" t="str">
        <f>'2022 - 2º Trimestre'!B4</f>
        <v>DG - DIREÇÃO GERAL</v>
      </c>
      <c r="I34" s="393">
        <f>'2022 - 2º Trimestre'!O4</f>
        <v>2637.45</v>
      </c>
      <c r="K34" s="391" t="s">
        <v>58</v>
      </c>
      <c r="L34" s="394">
        <f>'2022 - 2º Trimestre'!$G$427/12</f>
        <v>385738.76666666666</v>
      </c>
      <c r="M34" s="395">
        <f>'2022 - 2º Trimestre'!AA428</f>
        <v>1157216</v>
      </c>
    </row>
    <row r="35" spans="2:16" ht="15.75" customHeight="1">
      <c r="B35" s="396" t="str">
        <f>'2022 - 2º Trimestre'!B8</f>
        <v>DAD - DIRETORIA DE ADMINISTRAÇÃO</v>
      </c>
      <c r="C35" s="396">
        <f>'2022 - 2º Trimestre'!G8</f>
        <v>2262546.77</v>
      </c>
      <c r="E35" s="396" t="str">
        <f>'2022 - 2º Trimestre'!B8</f>
        <v>DAD - DIRETORIA DE ADMINISTRAÇÃO</v>
      </c>
      <c r="F35" s="396">
        <f>'2022 - 2º Trimestre'!K8</f>
        <v>1656639.97</v>
      </c>
      <c r="H35" s="396" t="str">
        <f>'2022 - 2º Trimestre'!B8</f>
        <v>DAD - DIRETORIA DE ADMINISTRAÇÃO</v>
      </c>
      <c r="I35" s="396">
        <f>'2022 - 2º Trimestre'!O8</f>
        <v>400103.01</v>
      </c>
      <c r="K35" s="391" t="s">
        <v>59</v>
      </c>
      <c r="L35" s="394">
        <f>'2022 - 2º Trimestre'!$G$427/12</f>
        <v>385738.76666666666</v>
      </c>
      <c r="M35" s="395">
        <f>'2022 - 2º Trimestre'!AB428</f>
        <v>385739</v>
      </c>
    </row>
    <row r="36" spans="2:16" ht="15.75" customHeight="1">
      <c r="B36" s="386" t="str">
        <f>'2022 - 2º Trimestre'!B107</f>
        <v>DPDI - DIRETORIA DE PLANEJ E DESENV INSTITUCIONAL</v>
      </c>
      <c r="C36" s="393">
        <f>'2022 - 2º Trimestre'!G107</f>
        <v>417587.58</v>
      </c>
      <c r="E36" s="386" t="str">
        <f>'2022 - 2º Trimestre'!B107</f>
        <v>DPDI - DIRETORIA DE PLANEJ E DESENV INSTITUCIONAL</v>
      </c>
      <c r="F36" s="393">
        <f>'2022 - 2º Trimestre'!K107</f>
        <v>157371.45000000001</v>
      </c>
      <c r="H36" s="386" t="str">
        <f>'2022 - 2º Trimestre'!B107</f>
        <v>DPDI - DIRETORIA DE PLANEJ E DESENV INSTITUCIONAL</v>
      </c>
      <c r="I36" s="393">
        <f>'2022 - 2º Trimestre'!O107</f>
        <v>50273.279999999992</v>
      </c>
      <c r="K36" s="391" t="s">
        <v>60</v>
      </c>
      <c r="L36" s="394">
        <f>'2022 - 2º Trimestre'!$G$427/12</f>
        <v>385738.76666666666</v>
      </c>
      <c r="M36" s="395">
        <f>'2022 - 2º Trimestre'!AC428</f>
        <v>80000</v>
      </c>
    </row>
    <row r="37" spans="2:16" ht="15.75" customHeight="1">
      <c r="B37" s="386" t="str">
        <f>'2022 - 2º Trimestre'!B185</f>
        <v>DE - DIRETORIA DE ENSINO</v>
      </c>
      <c r="C37" s="393">
        <f>'2022 - 2º Trimestre'!G185</f>
        <v>565264.89</v>
      </c>
      <c r="E37" s="386" t="str">
        <f>'2022 - 2º Trimestre'!B185</f>
        <v>DE - DIRETORIA DE ENSINO</v>
      </c>
      <c r="F37" s="393">
        <f>'2022 - 2º Trimestre'!K185</f>
        <v>89555.16</v>
      </c>
      <c r="H37" s="386" t="str">
        <f>'2022 - 2º Trimestre'!B185</f>
        <v>DE - DIRETORIA DE ENSINO</v>
      </c>
      <c r="I37" s="393">
        <f>'2022 - 2º Trimestre'!O185</f>
        <v>32119.61</v>
      </c>
      <c r="K37" s="391" t="s">
        <v>61</v>
      </c>
      <c r="L37" s="394">
        <f>'2022 - 2º Trimestre'!$G$427/12</f>
        <v>385738.76666666666</v>
      </c>
      <c r="M37" s="397">
        <f>'2022 - 2º Trimestre'!AD428</f>
        <v>1928694</v>
      </c>
    </row>
    <row r="38" spans="2:16" ht="15.75" customHeight="1">
      <c r="B38" s="386" t="str">
        <f>'2022 - 2º Trimestre'!B320</f>
        <v>DPEP - DIRETORIA DE PESQUISA, EXTENSÃO E PRODUÇÃO</v>
      </c>
      <c r="C38" s="393">
        <f>'2022 - 2º Trimestre'!G320</f>
        <v>1358465.96</v>
      </c>
      <c r="E38" s="386" t="str">
        <f>'2022 - 2º Trimestre'!B320</f>
        <v>DPEP - DIRETORIA DE PESQUISA, EXTENSÃO E PRODUÇÃO</v>
      </c>
      <c r="F38" s="393">
        <f>'2022 - 2º Trimestre'!K320</f>
        <v>1305590.0599999998</v>
      </c>
      <c r="H38" s="386" t="str">
        <f>'2022 - 2º Trimestre'!B320</f>
        <v>DPEP - DIRETORIA DE PESQUISA, EXTENSÃO E PRODUÇÃO</v>
      </c>
      <c r="I38" s="393">
        <f>'2022 - 2º Trimestre'!O320</f>
        <v>457871.95</v>
      </c>
      <c r="K38" s="391" t="s">
        <v>62</v>
      </c>
      <c r="L38" s="394">
        <f>'2022 - 2º Trimestre'!$G$427/12</f>
        <v>385738.76666666666</v>
      </c>
      <c r="M38" s="397">
        <f>'2022 - 2º Trimestre'!AE428</f>
        <v>267008.21999999997</v>
      </c>
    </row>
    <row r="39" spans="2:16" ht="15.75" customHeight="1">
      <c r="B39" s="385"/>
      <c r="C39" s="385"/>
      <c r="E39" s="385"/>
      <c r="F39" s="385"/>
      <c r="H39" s="385"/>
      <c r="I39" s="385"/>
      <c r="K39" s="391" t="s">
        <v>63</v>
      </c>
      <c r="L39" s="394">
        <f>'2022 - 2º Trimestre'!$G$427/12</f>
        <v>385738.76666666666</v>
      </c>
      <c r="M39" s="397">
        <f>'2022 - 2º Trimestre'!AF428</f>
        <v>0</v>
      </c>
    </row>
    <row r="40" spans="2:16" ht="15.75" customHeight="1">
      <c r="B40" s="385"/>
      <c r="C40" s="385"/>
      <c r="E40" s="385"/>
      <c r="F40" s="385"/>
      <c r="H40" s="385"/>
      <c r="I40" s="385"/>
      <c r="K40" s="391" t="s">
        <v>64</v>
      </c>
      <c r="L40" s="394">
        <f>'2022 - 2º Trimestre'!$G$427/12</f>
        <v>385738.76666666666</v>
      </c>
      <c r="M40" s="395">
        <f>'2022 - 2º Trimestre'!AA430</f>
        <v>0</v>
      </c>
    </row>
    <row r="41" spans="2:16" ht="15.75" customHeight="1">
      <c r="B41" s="385"/>
      <c r="C41" s="385"/>
      <c r="E41" s="385"/>
      <c r="F41" s="385"/>
      <c r="H41" s="385"/>
      <c r="I41" s="385"/>
      <c r="K41" s="391" t="s">
        <v>65</v>
      </c>
      <c r="L41" s="394">
        <f>'2022 - 2º Trimestre'!$G$427/12</f>
        <v>385738.76666666666</v>
      </c>
      <c r="M41" s="395">
        <f>'2022 - 2º Trimestre'!AB430</f>
        <v>0</v>
      </c>
    </row>
    <row r="42" spans="2:16" ht="15.75" customHeight="1">
      <c r="B42" s="385"/>
      <c r="C42" s="385"/>
      <c r="E42" s="385"/>
      <c r="F42" s="385"/>
      <c r="H42" s="385"/>
      <c r="I42" s="385"/>
      <c r="K42" s="391" t="s">
        <v>66</v>
      </c>
      <c r="L42" s="394">
        <f>'2022 - 2º Trimestre'!$G$427/12</f>
        <v>385738.76666666666</v>
      </c>
      <c r="M42" s="395">
        <f>'2022 - 2º Trimestre'!AC430</f>
        <v>0</v>
      </c>
    </row>
    <row r="43" spans="2:16" ht="15.75" customHeight="1">
      <c r="B43" s="385"/>
      <c r="C43" s="385"/>
      <c r="E43" s="385"/>
      <c r="F43" s="385"/>
      <c r="H43" s="385"/>
      <c r="I43" s="385"/>
      <c r="K43" s="391" t="s">
        <v>67</v>
      </c>
      <c r="L43" s="394">
        <f>'2022 - 2º Trimestre'!$G$427/12</f>
        <v>385738.76666666666</v>
      </c>
      <c r="M43" s="397">
        <f>'2022 - 2º Trimestre'!AD430</f>
        <v>0</v>
      </c>
    </row>
    <row r="44" spans="2:16" ht="15.75" customHeight="1">
      <c r="B44" s="385"/>
      <c r="C44" s="385"/>
      <c r="E44" s="385"/>
      <c r="F44" s="385"/>
      <c r="H44" s="385"/>
      <c r="I44" s="385"/>
      <c r="K44" s="391" t="s">
        <v>68</v>
      </c>
      <c r="L44" s="394">
        <f>'2022 - 2º Trimestre'!$G$427/12</f>
        <v>385738.76666666666</v>
      </c>
      <c r="M44" s="397">
        <f>'2022 - 2º Trimestre'!AE430</f>
        <v>0</v>
      </c>
    </row>
    <row r="45" spans="2:16" ht="15.75" customHeight="1">
      <c r="B45" s="385"/>
      <c r="C45" s="385"/>
      <c r="E45" s="385"/>
      <c r="F45" s="385"/>
      <c r="H45" s="385"/>
      <c r="I45" s="385"/>
      <c r="K45" s="391" t="s">
        <v>69</v>
      </c>
      <c r="L45" s="394">
        <f>'2022 - 2º Trimestre'!$G$427/12</f>
        <v>385738.76666666666</v>
      </c>
      <c r="M45" s="397">
        <f>'2022 - 2º Trimestre'!AF430</f>
        <v>0</v>
      </c>
    </row>
    <row r="46" spans="2:16" ht="15.75" customHeight="1">
      <c r="B46" s="385"/>
      <c r="C46" s="385"/>
      <c r="E46" s="385"/>
      <c r="F46" s="385"/>
      <c r="H46" s="385"/>
      <c r="I46" s="385"/>
      <c r="K46" s="391"/>
      <c r="L46" s="391"/>
      <c r="M46" s="391"/>
      <c r="N46" s="398"/>
      <c r="P46" s="399"/>
    </row>
    <row r="47" spans="2:16" ht="15.75" customHeight="1">
      <c r="B47" s="385"/>
      <c r="C47" s="385"/>
      <c r="E47" s="385"/>
      <c r="F47" s="385"/>
      <c r="H47" s="385"/>
      <c r="I47" s="385"/>
      <c r="K47" s="391"/>
      <c r="L47" s="391"/>
      <c r="M47" s="391"/>
    </row>
    <row r="48" spans="2:16" ht="15.75" customHeight="1">
      <c r="B48" s="385"/>
      <c r="C48" s="385"/>
      <c r="E48" s="385"/>
      <c r="F48" s="385"/>
      <c r="H48" s="385"/>
      <c r="I48" s="385"/>
      <c r="K48" s="391"/>
      <c r="L48" s="391"/>
      <c r="M48" s="391"/>
    </row>
    <row r="49" spans="2:13" ht="15.75" customHeight="1">
      <c r="B49" s="385"/>
      <c r="C49" s="385"/>
      <c r="E49" s="385"/>
      <c r="F49" s="385"/>
      <c r="H49" s="385"/>
      <c r="I49" s="385"/>
      <c r="K49" s="391"/>
      <c r="L49" s="391"/>
      <c r="M49" s="391"/>
    </row>
    <row r="50" spans="2:13" ht="15.75" customHeight="1">
      <c r="B50" s="385"/>
      <c r="C50" s="385"/>
      <c r="E50" s="385"/>
      <c r="F50" s="385"/>
      <c r="H50" s="385"/>
      <c r="I50" s="385"/>
      <c r="K50" s="391"/>
      <c r="L50" s="391"/>
      <c r="M50" s="391"/>
    </row>
    <row r="51" spans="2:13" ht="15.75" customHeight="1">
      <c r="B51" s="385"/>
      <c r="C51" s="385"/>
      <c r="E51" s="385"/>
      <c r="F51" s="385"/>
      <c r="H51" s="385"/>
      <c r="I51" s="385"/>
      <c r="K51" s="391"/>
      <c r="L51" s="391"/>
      <c r="M51" s="391"/>
    </row>
    <row r="52" spans="2:13" ht="15.75" customHeight="1">
      <c r="B52" s="385"/>
      <c r="C52" s="385"/>
      <c r="E52" s="385"/>
      <c r="F52" s="385"/>
      <c r="H52" s="385"/>
      <c r="I52" s="385"/>
      <c r="K52" s="391"/>
      <c r="L52" s="391"/>
      <c r="M52" s="391"/>
    </row>
    <row r="53" spans="2:13" ht="15.75" customHeight="1">
      <c r="B53" s="385"/>
      <c r="C53" s="385"/>
      <c r="E53" s="385"/>
      <c r="F53" s="385"/>
      <c r="H53" s="385"/>
      <c r="I53" s="385"/>
      <c r="K53" s="391"/>
      <c r="L53" s="391"/>
      <c r="M53" s="391"/>
    </row>
    <row r="54" spans="2:13" ht="15.75" customHeight="1">
      <c r="B54" s="385"/>
      <c r="C54" s="385"/>
      <c r="E54" s="385"/>
      <c r="F54" s="385"/>
      <c r="H54" s="385"/>
      <c r="I54" s="385"/>
      <c r="K54" s="391"/>
      <c r="L54" s="391"/>
      <c r="M54" s="391"/>
    </row>
    <row r="55" spans="2:13" ht="15.75" customHeight="1">
      <c r="B55" s="385"/>
      <c r="C55" s="385"/>
      <c r="E55" s="385"/>
      <c r="F55" s="385"/>
      <c r="H55" s="385"/>
      <c r="I55" s="385"/>
      <c r="K55" s="391"/>
      <c r="L55" s="391"/>
      <c r="M55" s="391"/>
    </row>
    <row r="56" spans="2:13" ht="15.75" customHeight="1">
      <c r="B56" s="385"/>
      <c r="C56" s="385"/>
      <c r="E56" s="385"/>
      <c r="F56" s="385"/>
      <c r="H56" s="385"/>
      <c r="I56" s="385"/>
      <c r="K56" s="391"/>
      <c r="L56" s="391"/>
      <c r="M56" s="391"/>
    </row>
    <row r="57" spans="2:13" ht="15.75" customHeight="1">
      <c r="B57" s="385"/>
      <c r="C57" s="385"/>
      <c r="E57" s="385"/>
      <c r="F57" s="385"/>
      <c r="H57" s="385"/>
      <c r="I57" s="385"/>
      <c r="K57" s="391"/>
      <c r="L57" s="391"/>
      <c r="M57" s="391"/>
    </row>
    <row r="58" spans="2:13" ht="15.75" customHeight="1">
      <c r="B58" s="385"/>
      <c r="C58" s="385"/>
      <c r="E58" s="385"/>
      <c r="F58" s="385"/>
      <c r="H58" s="385"/>
      <c r="I58" s="385"/>
      <c r="K58" s="400"/>
      <c r="L58" s="400"/>
      <c r="M58" s="400"/>
    </row>
    <row r="59" spans="2:13" ht="15.75" customHeight="1"/>
    <row r="60" spans="2:13" ht="15.75" customHeight="1"/>
    <row r="61" spans="2:13" ht="15.75" customHeight="1">
      <c r="B61" s="444" t="s">
        <v>879</v>
      </c>
      <c r="C61" s="415"/>
      <c r="E61" s="444" t="s">
        <v>880</v>
      </c>
      <c r="F61" s="415"/>
      <c r="H61" s="444" t="s">
        <v>881</v>
      </c>
      <c r="I61" s="415"/>
      <c r="K61" s="444" t="s">
        <v>882</v>
      </c>
      <c r="L61" s="414"/>
      <c r="M61" s="415"/>
    </row>
    <row r="62" spans="2:13" ht="15.75" customHeight="1">
      <c r="B62" s="444" t="s">
        <v>883</v>
      </c>
      <c r="C62" s="415"/>
      <c r="E62" s="444" t="s">
        <v>884</v>
      </c>
      <c r="F62" s="415"/>
      <c r="H62" s="444"/>
      <c r="I62" s="415"/>
      <c r="K62" s="444"/>
      <c r="L62" s="415"/>
      <c r="M62" s="6"/>
    </row>
    <row r="63" spans="2:13" ht="15.75" customHeight="1">
      <c r="B63" s="401"/>
      <c r="C63" s="401"/>
      <c r="E63" s="401" t="str">
        <f>'2022 - 2º Trimestre'!D428</f>
        <v>ORÇAMENTO LIBERADO</v>
      </c>
      <c r="F63" s="402">
        <f>'2022 - 2º Trimestre'!G428</f>
        <v>3818657.2199999997</v>
      </c>
      <c r="H63" s="401" t="s">
        <v>885</v>
      </c>
      <c r="I63" s="402">
        <f>'2022 - 2º Trimestre'!L429</f>
        <v>3734259.4299999992</v>
      </c>
      <c r="K63" s="401" t="str">
        <f>'2022 - 2º Trimestre'!K433</f>
        <v>ORÇAMENTO MATRIZ</v>
      </c>
      <c r="L63" s="402">
        <f>'2022 - 2º Trimestre'!M433</f>
        <v>3818657.2199999997</v>
      </c>
      <c r="M63" s="403">
        <f>'2022 - 2º Trimestre'!N433</f>
        <v>0.5152125985118855</v>
      </c>
    </row>
    <row r="64" spans="2:13" ht="15.75" customHeight="1">
      <c r="B64" s="401" t="str">
        <f>'2022 - 2º Trimestre'!D427</f>
        <v>ORÇAMENTO PLANEJADO</v>
      </c>
      <c r="C64" s="404">
        <f>'2022 - 2º Trimestre'!G427</f>
        <v>4628865.2</v>
      </c>
      <c r="E64" s="401" t="str">
        <f>'2022 - 2º Trimestre'!D429</f>
        <v>ORÇAMENTO EMPENHADO</v>
      </c>
      <c r="F64" s="404">
        <f>'2022 - 2º Trimestre'!G429</f>
        <v>3212156.6399999997</v>
      </c>
      <c r="H64" s="401" t="s">
        <v>886</v>
      </c>
      <c r="I64" s="402">
        <f>'2022 - 2º Trimestre'!P430</f>
        <v>2362806.5199999996</v>
      </c>
      <c r="K64" s="401" t="str">
        <f>'2022 - 2º Trimestre'!K434</f>
        <v>ASSISTÊNCIA ESTUDANTIL</v>
      </c>
      <c r="L64" s="402">
        <f>'2022 - 2º Trimestre'!M434</f>
        <v>3328353</v>
      </c>
      <c r="M64" s="403">
        <f>'2022 - 2º Trimestre'!N434</f>
        <v>0.44906083450318945</v>
      </c>
    </row>
    <row r="65" spans="2:13" ht="15.75" customHeight="1">
      <c r="B65" s="401" t="str">
        <f>'2022 - 2º Trimestre'!D428</f>
        <v>ORÇAMENTO LIBERADO</v>
      </c>
      <c r="C65" s="402">
        <f>'2022 - 2º Trimestre'!G428</f>
        <v>3818657.2199999997</v>
      </c>
      <c r="E65" s="401" t="str">
        <f>'2022 - 2º Trimestre'!D430</f>
        <v>ORÇAMENTO EXECUTADO</v>
      </c>
      <c r="F65" s="404">
        <f>'2022 - 2º Trimestre'!G430</f>
        <v>943005.3</v>
      </c>
      <c r="H65" s="401" t="s">
        <v>887</v>
      </c>
      <c r="I65" s="402">
        <f>'2022 - 2º Trimestre'!G436</f>
        <v>1195320.6599999997</v>
      </c>
      <c r="K65" s="401" t="str">
        <f>'2022 - 2º Trimestre'!K435</f>
        <v>FNDE</v>
      </c>
      <c r="L65" s="402">
        <f>'2022 - 2º Trimestre'!M435</f>
        <v>203316</v>
      </c>
      <c r="M65" s="403">
        <f>'2022 - 2º Trimestre'!N435</f>
        <v>2.7431360984802537E-2</v>
      </c>
    </row>
    <row r="66" spans="2:13" ht="15.75" customHeight="1">
      <c r="B66" s="6"/>
      <c r="C66" s="6"/>
      <c r="E66" s="401" t="str">
        <f>'2022 - 2º Trimestre'!D431</f>
        <v>ORÇAMENTO PAGO</v>
      </c>
      <c r="F66" s="404">
        <f>'2022 - 2º Trimestre'!G431</f>
        <v>943005.29999999993</v>
      </c>
      <c r="H66" s="401" t="s">
        <v>888</v>
      </c>
      <c r="I66" s="404">
        <f>'2022 - 2º Trimestre'!G438</f>
        <v>176132.25</v>
      </c>
      <c r="K66" s="401" t="str">
        <f>'2022 - 2º Trimestre'!K436</f>
        <v>RECEITAS PRÓPRIAS</v>
      </c>
      <c r="L66" s="402">
        <f>'2022 - 2º Trimestre'!M436</f>
        <v>61482.48</v>
      </c>
      <c r="M66" s="403">
        <f>'2022 - 2º Trimestre'!N436</f>
        <v>8.2952060001224796E-3</v>
      </c>
    </row>
    <row r="67" spans="2:13" ht="15.75" customHeight="1">
      <c r="B67" s="6"/>
      <c r="C67" s="6"/>
      <c r="E67" s="6"/>
      <c r="F67" s="6"/>
      <c r="H67" s="6"/>
      <c r="I67" s="6"/>
      <c r="K67" s="401" t="str">
        <f>'2022 - 2º Trimestre'!K437</f>
        <v>OUTRAS FONTES</v>
      </c>
      <c r="L67" s="402">
        <f>'2022 - 2º Trimestre'!M437</f>
        <v>0</v>
      </c>
      <c r="M67" s="403">
        <f>'2022 - 2º Trimestre'!N437</f>
        <v>0</v>
      </c>
    </row>
    <row r="68" spans="2:13" ht="15.75" customHeight="1">
      <c r="B68" s="6"/>
      <c r="C68" s="6"/>
      <c r="E68" s="6"/>
      <c r="F68" s="6"/>
      <c r="H68" s="6"/>
      <c r="I68" s="6"/>
      <c r="K68" s="6"/>
      <c r="L68" s="6"/>
      <c r="M68" s="6"/>
    </row>
    <row r="69" spans="2:13" ht="15.75" customHeight="1">
      <c r="B69" s="6"/>
      <c r="C69" s="6"/>
      <c r="E69" s="6"/>
      <c r="F69" s="6"/>
      <c r="H69" s="6"/>
      <c r="I69" s="6"/>
      <c r="K69" s="6"/>
      <c r="L69" s="6"/>
      <c r="M69" s="6"/>
    </row>
    <row r="70" spans="2:13" ht="15.75" customHeight="1">
      <c r="B70" s="6"/>
      <c r="C70" s="6"/>
      <c r="E70" s="6"/>
      <c r="F70" s="6"/>
      <c r="H70" s="6"/>
      <c r="I70" s="6"/>
      <c r="K70" s="6"/>
      <c r="L70" s="6"/>
      <c r="M70" s="6"/>
    </row>
    <row r="71" spans="2:13" ht="15.75" customHeight="1">
      <c r="B71" s="6"/>
      <c r="C71" s="6"/>
      <c r="E71" s="6"/>
      <c r="F71" s="6"/>
      <c r="H71" s="6"/>
      <c r="I71" s="6"/>
      <c r="K71" s="6"/>
      <c r="L71" s="6"/>
      <c r="M71" s="6"/>
    </row>
    <row r="72" spans="2:13" ht="15.75" customHeight="1">
      <c r="B72" s="6"/>
      <c r="C72" s="6"/>
      <c r="E72" s="6"/>
      <c r="F72" s="6"/>
      <c r="H72" s="6"/>
      <c r="I72" s="6"/>
      <c r="K72" s="6"/>
      <c r="L72" s="6"/>
      <c r="M72" s="6"/>
    </row>
    <row r="73" spans="2:13" ht="15.75" customHeight="1">
      <c r="B73" s="6"/>
      <c r="C73" s="6"/>
      <c r="E73" s="6"/>
      <c r="F73" s="6"/>
      <c r="H73" s="6"/>
      <c r="I73" s="6"/>
      <c r="K73" s="6"/>
      <c r="L73" s="6"/>
      <c r="M73" s="6"/>
    </row>
    <row r="74" spans="2:13" ht="15.75" customHeight="1">
      <c r="B74" s="6"/>
      <c r="C74" s="6"/>
      <c r="E74" s="6"/>
      <c r="F74" s="6"/>
      <c r="H74" s="6"/>
      <c r="I74" s="6"/>
      <c r="K74" s="6"/>
      <c r="L74" s="6"/>
      <c r="M74" s="6"/>
    </row>
    <row r="75" spans="2:13" ht="15.75" customHeight="1">
      <c r="B75" s="6"/>
      <c r="C75" s="6"/>
      <c r="E75" s="6"/>
      <c r="F75" s="6"/>
      <c r="H75" s="6"/>
      <c r="I75" s="6"/>
      <c r="K75" s="6"/>
      <c r="L75" s="6"/>
      <c r="M75" s="6"/>
    </row>
    <row r="76" spans="2:13" ht="15.75" customHeight="1">
      <c r="B76" s="6"/>
      <c r="C76" s="6"/>
      <c r="E76" s="6"/>
      <c r="F76" s="6"/>
      <c r="H76" s="6"/>
      <c r="I76" s="6"/>
      <c r="K76" s="6"/>
      <c r="L76" s="6"/>
      <c r="M76" s="6"/>
    </row>
    <row r="77" spans="2:13" ht="15.75" customHeight="1">
      <c r="B77" s="6"/>
      <c r="C77" s="6"/>
      <c r="E77" s="6"/>
      <c r="F77" s="6"/>
      <c r="H77" s="6"/>
      <c r="I77" s="6"/>
      <c r="K77" s="6"/>
      <c r="L77" s="6"/>
      <c r="M77" s="6"/>
    </row>
    <row r="78" spans="2:13" ht="15.75" customHeight="1">
      <c r="B78" s="6"/>
      <c r="C78" s="6"/>
      <c r="E78" s="6"/>
      <c r="F78" s="6"/>
      <c r="H78" s="6"/>
      <c r="I78" s="6"/>
      <c r="K78" s="6"/>
      <c r="L78" s="6"/>
      <c r="M78" s="6"/>
    </row>
    <row r="79" spans="2:13" ht="15.75" customHeight="1">
      <c r="B79" s="6"/>
      <c r="C79" s="6"/>
      <c r="E79" s="6"/>
      <c r="F79" s="6"/>
      <c r="H79" s="6"/>
      <c r="I79" s="6"/>
      <c r="K79" s="6"/>
      <c r="L79" s="6"/>
      <c r="M79" s="6"/>
    </row>
    <row r="80" spans="2:13" ht="15.75" customHeight="1">
      <c r="B80" s="6"/>
      <c r="C80" s="6"/>
      <c r="E80" s="6"/>
      <c r="F80" s="6"/>
      <c r="H80" s="6"/>
      <c r="I80" s="6"/>
      <c r="K80" s="6"/>
      <c r="L80" s="6"/>
      <c r="M80" s="6"/>
    </row>
    <row r="81" spans="2:15" ht="15.75" customHeight="1">
      <c r="B81" s="6"/>
      <c r="C81" s="6"/>
      <c r="E81" s="6"/>
      <c r="F81" s="6"/>
      <c r="H81" s="6"/>
      <c r="I81" s="6"/>
      <c r="K81" s="6"/>
      <c r="L81" s="6"/>
      <c r="M81" s="6"/>
    </row>
    <row r="82" spans="2:15" ht="15.75" customHeight="1">
      <c r="B82" s="6"/>
      <c r="C82" s="6"/>
      <c r="E82" s="6"/>
      <c r="F82" s="6"/>
      <c r="H82" s="6"/>
      <c r="I82" s="6"/>
      <c r="K82" s="6"/>
      <c r="L82" s="6"/>
      <c r="M82" s="6"/>
    </row>
    <row r="83" spans="2:15" ht="15.75" customHeight="1">
      <c r="B83" s="6"/>
      <c r="C83" s="6"/>
      <c r="E83" s="6"/>
      <c r="F83" s="6"/>
      <c r="H83" s="6"/>
      <c r="I83" s="6"/>
      <c r="K83" s="6"/>
      <c r="L83" s="6"/>
      <c r="M83" s="6"/>
    </row>
    <row r="84" spans="2:15" ht="15.75" customHeight="1">
      <c r="B84" s="6"/>
      <c r="C84" s="6"/>
      <c r="E84" s="6"/>
      <c r="F84" s="6"/>
      <c r="H84" s="6"/>
      <c r="I84" s="6"/>
      <c r="K84" s="6"/>
      <c r="L84" s="6"/>
      <c r="M84" s="6"/>
    </row>
    <row r="85" spans="2:15" ht="15.75" customHeight="1">
      <c r="B85" s="6"/>
      <c r="C85" s="6"/>
      <c r="E85" s="6"/>
      <c r="F85" s="6"/>
      <c r="H85" s="6"/>
      <c r="I85" s="6"/>
      <c r="K85" s="6"/>
      <c r="L85" s="6"/>
      <c r="M85" s="6"/>
    </row>
    <row r="86" spans="2:15" ht="15.75" customHeight="1"/>
    <row r="87" spans="2:15" ht="15.75" customHeight="1"/>
    <row r="88" spans="2:15" ht="15.75" customHeight="1"/>
    <row r="89" spans="2:15" ht="15.75" customHeight="1">
      <c r="K89" s="442" t="s">
        <v>889</v>
      </c>
      <c r="L89" s="443"/>
      <c r="M89" s="443"/>
      <c r="N89" s="406"/>
      <c r="O89" s="406"/>
    </row>
    <row r="90" spans="2:15" ht="15.75" customHeight="1">
      <c r="K90" s="407"/>
      <c r="L90" s="405" t="s">
        <v>890</v>
      </c>
      <c r="M90" s="405" t="s">
        <v>891</v>
      </c>
      <c r="N90" s="406"/>
      <c r="O90" s="406"/>
    </row>
    <row r="91" spans="2:15" ht="15.75" customHeight="1">
      <c r="K91" s="408" t="s">
        <v>817</v>
      </c>
      <c r="L91" s="408" t="s">
        <v>892</v>
      </c>
      <c r="M91" s="408" t="s">
        <v>892</v>
      </c>
      <c r="N91" s="406"/>
      <c r="O91" s="406"/>
    </row>
    <row r="92" spans="2:15" ht="15.75" customHeight="1">
      <c r="K92" s="408" t="s">
        <v>510</v>
      </c>
      <c r="L92" s="408" t="s">
        <v>893</v>
      </c>
      <c r="M92" s="408" t="s">
        <v>893</v>
      </c>
      <c r="N92" s="406"/>
      <c r="O92" s="406"/>
    </row>
    <row r="93" spans="2:15" ht="15.75" customHeight="1">
      <c r="K93" s="408" t="s">
        <v>597</v>
      </c>
      <c r="L93" s="408" t="s">
        <v>894</v>
      </c>
      <c r="M93" s="408" t="s">
        <v>894</v>
      </c>
      <c r="N93" s="406"/>
      <c r="O93" s="406"/>
    </row>
    <row r="94" spans="2:15" ht="15.75" customHeight="1">
      <c r="K94" s="408" t="s">
        <v>821</v>
      </c>
      <c r="L94" s="408" t="s">
        <v>895</v>
      </c>
      <c r="M94" s="408" t="s">
        <v>895</v>
      </c>
      <c r="N94" s="406"/>
      <c r="O94" s="406"/>
    </row>
    <row r="95" spans="2:15" ht="15.75" customHeight="1">
      <c r="K95" s="408" t="s">
        <v>823</v>
      </c>
      <c r="L95" s="408" t="s">
        <v>896</v>
      </c>
      <c r="M95" s="408" t="s">
        <v>896</v>
      </c>
      <c r="N95" s="406"/>
      <c r="O95" s="406"/>
    </row>
    <row r="96" spans="2:15" ht="15.75" customHeight="1">
      <c r="K96" s="409"/>
      <c r="L96" s="409"/>
      <c r="M96" s="409"/>
      <c r="N96" s="406"/>
      <c r="O96" s="406"/>
    </row>
    <row r="97" spans="11:15" ht="15.75" customHeight="1">
      <c r="K97" s="410"/>
      <c r="L97" s="409"/>
      <c r="M97" s="409"/>
      <c r="N97" s="406"/>
      <c r="O97" s="406"/>
    </row>
    <row r="98" spans="11:15" ht="15.75" customHeight="1">
      <c r="K98" s="409"/>
      <c r="L98" s="409"/>
      <c r="M98" s="409"/>
      <c r="N98" s="406"/>
      <c r="O98" s="406"/>
    </row>
    <row r="99" spans="11:15" ht="15.75" customHeight="1">
      <c r="K99" s="409"/>
      <c r="L99" s="409"/>
      <c r="M99" s="409"/>
      <c r="N99" s="406"/>
      <c r="O99" s="406"/>
    </row>
    <row r="100" spans="11:15" ht="15.75" customHeight="1">
      <c r="K100" s="409"/>
      <c r="L100" s="409"/>
      <c r="M100" s="409"/>
      <c r="N100" s="406"/>
      <c r="O100" s="406"/>
    </row>
    <row r="101" spans="11:15" ht="15.75" customHeight="1">
      <c r="K101" s="409"/>
      <c r="L101" s="409"/>
      <c r="M101" s="409"/>
      <c r="N101" s="406"/>
      <c r="O101" s="406"/>
    </row>
    <row r="102" spans="11:15" ht="15.75" customHeight="1">
      <c r="K102" s="409"/>
      <c r="L102" s="409"/>
      <c r="M102" s="409"/>
      <c r="N102" s="406"/>
      <c r="O102" s="406"/>
    </row>
    <row r="103" spans="11:15" ht="15.75" customHeight="1">
      <c r="K103" s="409"/>
      <c r="L103" s="409"/>
      <c r="M103" s="409"/>
      <c r="N103" s="406"/>
      <c r="O103" s="406"/>
    </row>
    <row r="104" spans="11:15" ht="15.75" customHeight="1">
      <c r="K104" s="409"/>
      <c r="L104" s="409"/>
      <c r="M104" s="409"/>
      <c r="N104" s="406"/>
      <c r="O104" s="406"/>
    </row>
    <row r="105" spans="11:15" ht="15.75" customHeight="1">
      <c r="K105" s="409"/>
      <c r="L105" s="409"/>
      <c r="M105" s="409"/>
      <c r="N105" s="406"/>
      <c r="O105" s="406"/>
    </row>
    <row r="106" spans="11:15" ht="15.75" customHeight="1">
      <c r="K106" s="409"/>
      <c r="L106" s="409"/>
      <c r="M106" s="409"/>
      <c r="N106" s="406"/>
      <c r="O106" s="406"/>
    </row>
    <row r="107" spans="11:15" ht="15.75" customHeight="1">
      <c r="K107" s="409"/>
      <c r="L107" s="409"/>
      <c r="M107" s="409"/>
      <c r="N107" s="406"/>
      <c r="O107" s="406"/>
    </row>
    <row r="108" spans="11:15" ht="15.75" customHeight="1">
      <c r="K108" s="409"/>
      <c r="L108" s="409"/>
      <c r="M108" s="409"/>
      <c r="N108" s="406"/>
      <c r="O108" s="406"/>
    </row>
    <row r="109" spans="11:15" ht="15.75" customHeight="1">
      <c r="K109" s="409"/>
      <c r="L109" s="409"/>
      <c r="M109" s="409"/>
      <c r="N109" s="406"/>
      <c r="O109" s="406"/>
    </row>
    <row r="110" spans="11:15" ht="15.75" customHeight="1">
      <c r="K110" s="409"/>
      <c r="L110" s="409"/>
      <c r="M110" s="409"/>
      <c r="N110" s="406"/>
      <c r="O110" s="406"/>
    </row>
    <row r="111" spans="11:15" ht="15.75" customHeight="1">
      <c r="K111" s="409"/>
      <c r="L111" s="409"/>
      <c r="M111" s="409"/>
      <c r="N111" s="406"/>
      <c r="O111" s="406"/>
    </row>
    <row r="112" spans="11:15" ht="15.75" customHeight="1">
      <c r="K112" s="409"/>
      <c r="L112" s="409"/>
      <c r="M112" s="409"/>
      <c r="N112" s="406"/>
      <c r="O112" s="406"/>
    </row>
    <row r="113" spans="11:15" ht="15.75" customHeight="1">
      <c r="K113" s="409"/>
      <c r="L113" s="409"/>
      <c r="M113" s="409"/>
      <c r="N113" s="406"/>
      <c r="O113" s="406"/>
    </row>
    <row r="114" spans="11:15" ht="15.75" customHeight="1">
      <c r="K114" s="406"/>
      <c r="L114" s="406"/>
      <c r="M114" s="406"/>
      <c r="N114" s="406"/>
      <c r="O114" s="406"/>
    </row>
    <row r="115" spans="11:15" ht="15.75" customHeight="1">
      <c r="K115" s="406"/>
      <c r="L115" s="406"/>
      <c r="M115" s="406"/>
      <c r="N115" s="406"/>
      <c r="O115" s="406"/>
    </row>
    <row r="116" spans="11:15" ht="15.75" customHeight="1">
      <c r="K116" s="442" t="s">
        <v>897</v>
      </c>
      <c r="L116" s="443"/>
      <c r="M116" s="443"/>
      <c r="N116" s="443"/>
      <c r="O116" s="406"/>
    </row>
    <row r="117" spans="11:15" ht="15.75" customHeight="1">
      <c r="K117" s="407"/>
      <c r="L117" s="405" t="s">
        <v>898</v>
      </c>
      <c r="M117" s="405" t="s">
        <v>899</v>
      </c>
      <c r="N117" s="405" t="s">
        <v>900</v>
      </c>
      <c r="O117" s="406"/>
    </row>
    <row r="118" spans="11:15" ht="15.75" customHeight="1">
      <c r="K118" s="408" t="s">
        <v>817</v>
      </c>
      <c r="L118" s="408" t="s">
        <v>892</v>
      </c>
      <c r="M118" s="408" t="s">
        <v>901</v>
      </c>
      <c r="N118" s="408" t="s">
        <v>902</v>
      </c>
      <c r="O118" s="406"/>
    </row>
    <row r="119" spans="11:15" ht="15.75" customHeight="1">
      <c r="K119" s="408" t="s">
        <v>510</v>
      </c>
      <c r="L119" s="408" t="s">
        <v>893</v>
      </c>
      <c r="M119" s="408" t="s">
        <v>903</v>
      </c>
      <c r="N119" s="408" t="s">
        <v>904</v>
      </c>
      <c r="O119" s="406"/>
    </row>
    <row r="120" spans="11:15" ht="15.75" customHeight="1">
      <c r="K120" s="408" t="s">
        <v>597</v>
      </c>
      <c r="L120" s="408" t="s">
        <v>894</v>
      </c>
      <c r="M120" s="408" t="s">
        <v>905</v>
      </c>
      <c r="N120" s="408" t="s">
        <v>906</v>
      </c>
      <c r="O120" s="406"/>
    </row>
    <row r="121" spans="11:15" ht="15.75" customHeight="1">
      <c r="K121" s="408" t="s">
        <v>823</v>
      </c>
      <c r="L121" s="411" t="s">
        <v>896</v>
      </c>
      <c r="M121" s="411" t="s">
        <v>907</v>
      </c>
      <c r="N121" s="411" t="s">
        <v>908</v>
      </c>
      <c r="O121" s="406"/>
    </row>
    <row r="122" spans="11:15" ht="15.75" customHeight="1">
      <c r="K122" s="412" t="s">
        <v>909</v>
      </c>
      <c r="L122" s="412" t="s">
        <v>910</v>
      </c>
      <c r="M122" s="412" t="s">
        <v>911</v>
      </c>
      <c r="N122" s="412" t="s">
        <v>912</v>
      </c>
      <c r="O122" s="406"/>
    </row>
    <row r="123" spans="11:15" ht="15.75" customHeight="1">
      <c r="K123" s="409"/>
      <c r="L123" s="409"/>
      <c r="M123" s="409"/>
      <c r="N123" s="409"/>
      <c r="O123" s="406"/>
    </row>
    <row r="124" spans="11:15" ht="15.75" customHeight="1">
      <c r="K124" s="410"/>
      <c r="L124" s="409"/>
      <c r="M124" s="409"/>
      <c r="N124" s="409"/>
      <c r="O124" s="406"/>
    </row>
    <row r="125" spans="11:15" ht="15.75" customHeight="1">
      <c r="K125" s="409"/>
      <c r="L125" s="409"/>
      <c r="M125" s="409"/>
      <c r="N125" s="409"/>
      <c r="O125" s="406"/>
    </row>
    <row r="126" spans="11:15" ht="15.75" customHeight="1">
      <c r="K126" s="409"/>
      <c r="L126" s="409"/>
      <c r="M126" s="409"/>
      <c r="N126" s="409"/>
      <c r="O126" s="406"/>
    </row>
    <row r="127" spans="11:15" ht="15.75" customHeight="1">
      <c r="K127" s="409"/>
      <c r="L127" s="409"/>
      <c r="M127" s="409"/>
      <c r="N127" s="409"/>
      <c r="O127" s="406"/>
    </row>
    <row r="128" spans="11:15" ht="15.75" customHeight="1">
      <c r="K128" s="409"/>
      <c r="L128" s="409"/>
      <c r="M128" s="409"/>
      <c r="N128" s="409"/>
      <c r="O128" s="406"/>
    </row>
    <row r="129" spans="11:15" ht="15.75" customHeight="1">
      <c r="K129" s="409"/>
      <c r="L129" s="409"/>
      <c r="M129" s="409"/>
      <c r="N129" s="409"/>
      <c r="O129" s="406"/>
    </row>
    <row r="130" spans="11:15" ht="15.75" customHeight="1">
      <c r="K130" s="409"/>
      <c r="L130" s="409"/>
      <c r="M130" s="409"/>
      <c r="N130" s="409"/>
      <c r="O130" s="406"/>
    </row>
    <row r="131" spans="11:15" ht="15.75" customHeight="1">
      <c r="K131" s="409"/>
      <c r="L131" s="409"/>
      <c r="M131" s="409"/>
      <c r="N131" s="409"/>
      <c r="O131" s="406"/>
    </row>
    <row r="132" spans="11:15" ht="15.75" customHeight="1">
      <c r="K132" s="409"/>
      <c r="L132" s="409"/>
      <c r="M132" s="409"/>
      <c r="N132" s="409"/>
      <c r="O132" s="406"/>
    </row>
    <row r="133" spans="11:15" ht="15.75" customHeight="1">
      <c r="K133" s="409"/>
      <c r="L133" s="409"/>
      <c r="M133" s="409"/>
      <c r="N133" s="409"/>
      <c r="O133" s="406"/>
    </row>
    <row r="134" spans="11:15" ht="15.75" customHeight="1">
      <c r="K134" s="409"/>
      <c r="L134" s="409"/>
      <c r="M134" s="409"/>
      <c r="N134" s="409"/>
      <c r="O134" s="406"/>
    </row>
    <row r="135" spans="11:15" ht="15.75" customHeight="1">
      <c r="K135" s="409"/>
      <c r="L135" s="409"/>
      <c r="M135" s="409"/>
      <c r="N135" s="409"/>
      <c r="O135" s="406"/>
    </row>
    <row r="136" spans="11:15" ht="15.75" customHeight="1">
      <c r="K136" s="409"/>
      <c r="L136" s="409"/>
      <c r="M136" s="409"/>
      <c r="N136" s="409"/>
      <c r="O136" s="406"/>
    </row>
    <row r="137" spans="11:15" ht="15.75" customHeight="1">
      <c r="K137" s="409"/>
      <c r="L137" s="409"/>
      <c r="M137" s="409"/>
      <c r="N137" s="409"/>
      <c r="O137" s="406"/>
    </row>
    <row r="138" spans="11:15" ht="15.75" customHeight="1">
      <c r="K138" s="409"/>
      <c r="L138" s="409"/>
      <c r="M138" s="409"/>
      <c r="N138" s="409"/>
      <c r="O138" s="406"/>
    </row>
    <row r="139" spans="11:15" ht="15.75" customHeight="1">
      <c r="K139" s="409"/>
      <c r="L139" s="409"/>
      <c r="M139" s="409"/>
      <c r="N139" s="409"/>
      <c r="O139" s="406"/>
    </row>
    <row r="140" spans="11:15" ht="15.75" customHeight="1">
      <c r="K140" s="406"/>
      <c r="L140" s="406"/>
      <c r="M140" s="406"/>
      <c r="N140" s="406"/>
      <c r="O140" s="406"/>
    </row>
    <row r="141" spans="11:15" ht="15.75" customHeight="1">
      <c r="K141" s="406"/>
      <c r="L141" s="406"/>
      <c r="M141" s="406"/>
      <c r="N141" s="406"/>
      <c r="O141" s="406"/>
    </row>
    <row r="142" spans="11:15" ht="15.75" customHeight="1">
      <c r="K142" s="442" t="s">
        <v>913</v>
      </c>
      <c r="L142" s="443"/>
      <c r="M142" s="443"/>
      <c r="N142" s="443"/>
      <c r="O142" s="406"/>
    </row>
    <row r="143" spans="11:15" ht="15.75" customHeight="1">
      <c r="K143" s="407"/>
      <c r="L143" s="405" t="s">
        <v>914</v>
      </c>
      <c r="M143" s="405" t="s">
        <v>915</v>
      </c>
      <c r="N143" s="405" t="s">
        <v>114</v>
      </c>
      <c r="O143" s="406"/>
    </row>
    <row r="144" spans="11:15" ht="15.75" customHeight="1">
      <c r="K144" s="408" t="s">
        <v>817</v>
      </c>
      <c r="L144" s="408" t="s">
        <v>916</v>
      </c>
      <c r="M144" s="408" t="s">
        <v>901</v>
      </c>
      <c r="N144" s="408" t="s">
        <v>917</v>
      </c>
      <c r="O144" s="406"/>
    </row>
    <row r="145" spans="11:15" ht="15.75" customHeight="1">
      <c r="K145" s="408" t="s">
        <v>510</v>
      </c>
      <c r="L145" s="408" t="s">
        <v>918</v>
      </c>
      <c r="M145" s="408" t="s">
        <v>903</v>
      </c>
      <c r="N145" s="408" t="s">
        <v>919</v>
      </c>
      <c r="O145" s="406"/>
    </row>
    <row r="146" spans="11:15" ht="15.75" customHeight="1">
      <c r="K146" s="408" t="s">
        <v>597</v>
      </c>
      <c r="L146" s="408" t="s">
        <v>920</v>
      </c>
      <c r="M146" s="408" t="s">
        <v>905</v>
      </c>
      <c r="N146" s="408" t="s">
        <v>921</v>
      </c>
      <c r="O146" s="406"/>
    </row>
    <row r="147" spans="11:15" ht="15.75" customHeight="1">
      <c r="K147" s="412" t="s">
        <v>821</v>
      </c>
      <c r="L147" s="408" t="s">
        <v>895</v>
      </c>
      <c r="M147" s="408" t="s">
        <v>895</v>
      </c>
      <c r="N147" s="408" t="s">
        <v>895</v>
      </c>
      <c r="O147" s="406"/>
    </row>
    <row r="148" spans="11:15" ht="15.75" customHeight="1">
      <c r="K148" s="408" t="s">
        <v>823</v>
      </c>
      <c r="L148" s="411" t="s">
        <v>922</v>
      </c>
      <c r="M148" s="411" t="s">
        <v>907</v>
      </c>
      <c r="N148" s="408" t="s">
        <v>923</v>
      </c>
      <c r="O148" s="406"/>
    </row>
    <row r="149" spans="11:15" ht="15.75" customHeight="1">
      <c r="K149" s="412" t="s">
        <v>909</v>
      </c>
      <c r="L149" s="412" t="s">
        <v>924</v>
      </c>
      <c r="M149" s="412" t="s">
        <v>911</v>
      </c>
      <c r="N149" s="412" t="s">
        <v>925</v>
      </c>
      <c r="O149" s="406"/>
    </row>
    <row r="150" spans="11:15" ht="15.75" customHeight="1">
      <c r="K150" s="409"/>
      <c r="L150" s="409"/>
      <c r="M150" s="409"/>
      <c r="N150" s="409"/>
      <c r="O150" s="406"/>
    </row>
    <row r="151" spans="11:15" ht="15.75" customHeight="1">
      <c r="K151" s="410"/>
      <c r="L151" s="409"/>
      <c r="M151" s="409"/>
      <c r="N151" s="409"/>
      <c r="O151" s="406"/>
    </row>
    <row r="152" spans="11:15" ht="15.75" customHeight="1">
      <c r="K152" s="409"/>
      <c r="L152" s="409"/>
      <c r="M152" s="409"/>
      <c r="N152" s="409"/>
      <c r="O152" s="406"/>
    </row>
    <row r="153" spans="11:15" ht="15.75" customHeight="1">
      <c r="K153" s="409"/>
      <c r="L153" s="409"/>
      <c r="M153" s="409"/>
      <c r="N153" s="409"/>
      <c r="O153" s="406"/>
    </row>
    <row r="154" spans="11:15" ht="15.75" customHeight="1">
      <c r="K154" s="409"/>
      <c r="L154" s="409"/>
      <c r="M154" s="409"/>
      <c r="N154" s="409"/>
      <c r="O154" s="406"/>
    </row>
    <row r="155" spans="11:15" ht="15.75" customHeight="1">
      <c r="K155" s="409"/>
      <c r="L155" s="409"/>
      <c r="M155" s="409"/>
      <c r="N155" s="409"/>
      <c r="O155" s="406"/>
    </row>
    <row r="156" spans="11:15" ht="15.75" customHeight="1">
      <c r="K156" s="409"/>
      <c r="L156" s="409"/>
      <c r="M156" s="409"/>
      <c r="N156" s="409"/>
      <c r="O156" s="406"/>
    </row>
    <row r="157" spans="11:15" ht="15.75" customHeight="1">
      <c r="K157" s="409"/>
      <c r="L157" s="409"/>
      <c r="M157" s="409"/>
      <c r="N157" s="409"/>
      <c r="O157" s="406"/>
    </row>
    <row r="158" spans="11:15" ht="15.75" customHeight="1">
      <c r="K158" s="409"/>
      <c r="L158" s="409"/>
      <c r="M158" s="409"/>
      <c r="N158" s="409"/>
      <c r="O158" s="406"/>
    </row>
    <row r="159" spans="11:15" ht="15.75" customHeight="1">
      <c r="K159" s="409"/>
      <c r="L159" s="409"/>
      <c r="M159" s="409"/>
      <c r="N159" s="409"/>
      <c r="O159" s="406"/>
    </row>
    <row r="160" spans="11:15" ht="15.75" customHeight="1">
      <c r="K160" s="409"/>
      <c r="L160" s="409"/>
      <c r="M160" s="409"/>
      <c r="N160" s="409"/>
      <c r="O160" s="406"/>
    </row>
    <row r="161" spans="11:15" ht="15.75" customHeight="1">
      <c r="K161" s="409"/>
      <c r="L161" s="409"/>
      <c r="M161" s="409"/>
      <c r="N161" s="409"/>
      <c r="O161" s="406"/>
    </row>
    <row r="162" spans="11:15" ht="15.75" customHeight="1">
      <c r="K162" s="409"/>
      <c r="L162" s="409"/>
      <c r="M162" s="409"/>
      <c r="N162" s="409"/>
      <c r="O162" s="406"/>
    </row>
    <row r="163" spans="11:15" ht="15.75" customHeight="1">
      <c r="K163" s="409"/>
      <c r="L163" s="409"/>
      <c r="M163" s="409"/>
      <c r="N163" s="409"/>
      <c r="O163" s="406"/>
    </row>
    <row r="164" spans="11:15" ht="15.75" customHeight="1">
      <c r="K164" s="409"/>
      <c r="L164" s="409"/>
      <c r="M164" s="409"/>
      <c r="N164" s="409"/>
      <c r="O164" s="406"/>
    </row>
    <row r="165" spans="11:15" ht="15.75" customHeight="1">
      <c r="K165" s="409"/>
      <c r="L165" s="409"/>
      <c r="M165" s="409"/>
      <c r="N165" s="409"/>
      <c r="O165" s="406"/>
    </row>
    <row r="166" spans="11:15" ht="15.75" customHeight="1">
      <c r="K166" s="409"/>
      <c r="L166" s="409"/>
      <c r="M166" s="409"/>
      <c r="N166" s="409"/>
      <c r="O166" s="406"/>
    </row>
    <row r="167" spans="11:15" ht="15.75" customHeight="1">
      <c r="K167" s="406"/>
      <c r="L167" s="406"/>
      <c r="M167" s="406"/>
      <c r="N167" s="406"/>
      <c r="O167" s="406"/>
    </row>
    <row r="168" spans="11:15" ht="15.75" customHeight="1">
      <c r="K168" s="406"/>
      <c r="L168" s="406"/>
      <c r="M168" s="406"/>
      <c r="N168" s="406"/>
      <c r="O168" s="406"/>
    </row>
    <row r="169" spans="11:15" ht="15.75" customHeight="1">
      <c r="K169" s="442" t="s">
        <v>926</v>
      </c>
      <c r="L169" s="443"/>
      <c r="M169" s="443"/>
      <c r="N169" s="443"/>
      <c r="O169" s="406"/>
    </row>
    <row r="170" spans="11:15" ht="15.75" customHeight="1">
      <c r="K170" s="407"/>
      <c r="L170" s="405" t="s">
        <v>914</v>
      </c>
      <c r="M170" s="405" t="s">
        <v>915</v>
      </c>
      <c r="N170" s="405" t="s">
        <v>114</v>
      </c>
      <c r="O170" s="406"/>
    </row>
    <row r="171" spans="11:15" ht="15.75" customHeight="1">
      <c r="K171" s="412" t="s">
        <v>927</v>
      </c>
      <c r="L171" s="408" t="s">
        <v>928</v>
      </c>
      <c r="M171" s="408" t="s">
        <v>929</v>
      </c>
      <c r="N171" s="408" t="s">
        <v>930</v>
      </c>
      <c r="O171" s="406"/>
    </row>
    <row r="172" spans="11:15" ht="15.75" customHeight="1">
      <c r="K172" s="412" t="s">
        <v>931</v>
      </c>
      <c r="L172" s="408" t="s">
        <v>932</v>
      </c>
      <c r="M172" s="408" t="s">
        <v>933</v>
      </c>
      <c r="N172" s="408" t="s">
        <v>934</v>
      </c>
      <c r="O172" s="406"/>
    </row>
    <row r="173" spans="11:15" ht="15.75" customHeight="1">
      <c r="K173" s="412" t="s">
        <v>935</v>
      </c>
      <c r="L173" s="408" t="s">
        <v>936</v>
      </c>
      <c r="M173" s="408" t="s">
        <v>937</v>
      </c>
      <c r="N173" s="408" t="s">
        <v>938</v>
      </c>
      <c r="O173" s="406"/>
    </row>
    <row r="174" spans="11:15" ht="15.75" customHeight="1">
      <c r="K174" s="412" t="s">
        <v>939</v>
      </c>
      <c r="L174" s="408" t="s">
        <v>895</v>
      </c>
      <c r="M174" s="408" t="s">
        <v>940</v>
      </c>
      <c r="N174" s="408" t="s">
        <v>940</v>
      </c>
      <c r="O174" s="406"/>
    </row>
    <row r="175" spans="11:15" ht="15.75" customHeight="1">
      <c r="K175" s="412" t="s">
        <v>941</v>
      </c>
      <c r="L175" s="408" t="s">
        <v>942</v>
      </c>
      <c r="M175" s="408" t="s">
        <v>943</v>
      </c>
      <c r="N175" s="408" t="s">
        <v>944</v>
      </c>
      <c r="O175" s="406"/>
    </row>
    <row r="176" spans="11:15" ht="15.75" customHeight="1">
      <c r="K176" s="412" t="s">
        <v>945</v>
      </c>
      <c r="L176" s="408" t="s">
        <v>946</v>
      </c>
      <c r="M176" s="408" t="s">
        <v>947</v>
      </c>
      <c r="N176" s="408" t="s">
        <v>948</v>
      </c>
      <c r="O176" s="406"/>
    </row>
    <row r="177" spans="11:15" ht="15.75" customHeight="1">
      <c r="K177" s="412" t="s">
        <v>949</v>
      </c>
      <c r="L177" s="408" t="s">
        <v>950</v>
      </c>
      <c r="M177" s="408" t="s">
        <v>951</v>
      </c>
      <c r="N177" s="408" t="s">
        <v>952</v>
      </c>
      <c r="O177" s="406"/>
    </row>
    <row r="178" spans="11:15" ht="15.75" customHeight="1">
      <c r="K178" s="412" t="s">
        <v>953</v>
      </c>
      <c r="L178" s="408" t="s">
        <v>954</v>
      </c>
      <c r="M178" s="408" t="s">
        <v>955</v>
      </c>
      <c r="N178" s="408" t="s">
        <v>956</v>
      </c>
      <c r="O178" s="406"/>
    </row>
    <row r="179" spans="11:15" ht="15.75" customHeight="1">
      <c r="K179" s="412" t="s">
        <v>957</v>
      </c>
      <c r="L179" s="408" t="s">
        <v>958</v>
      </c>
      <c r="M179" s="408" t="s">
        <v>959</v>
      </c>
      <c r="N179" s="408" t="s">
        <v>960</v>
      </c>
      <c r="O179" s="406"/>
    </row>
    <row r="180" spans="11:15" ht="15.75" customHeight="1">
      <c r="K180" s="412" t="s">
        <v>961</v>
      </c>
      <c r="L180" s="411" t="s">
        <v>962</v>
      </c>
      <c r="M180" s="411" t="s">
        <v>963</v>
      </c>
      <c r="N180" s="408" t="s">
        <v>964</v>
      </c>
      <c r="O180" s="406"/>
    </row>
    <row r="181" spans="11:15" ht="15.75" customHeight="1">
      <c r="K181" s="412" t="s">
        <v>909</v>
      </c>
      <c r="L181" s="412" t="s">
        <v>924</v>
      </c>
      <c r="M181" s="412" t="s">
        <v>911</v>
      </c>
      <c r="N181" s="412" t="s">
        <v>925</v>
      </c>
      <c r="O181" s="406"/>
    </row>
    <row r="182" spans="11:15" ht="15.75" customHeight="1">
      <c r="K182" s="409"/>
      <c r="L182" s="409"/>
      <c r="M182" s="409"/>
      <c r="N182" s="409"/>
      <c r="O182" s="406"/>
    </row>
    <row r="183" spans="11:15" ht="15.75" customHeight="1">
      <c r="K183" s="409"/>
      <c r="L183" s="409"/>
      <c r="M183" s="409"/>
      <c r="N183" s="409"/>
      <c r="O183" s="406"/>
    </row>
    <row r="184" spans="11:15" ht="15.75" customHeight="1">
      <c r="K184" s="410"/>
      <c r="L184" s="409"/>
      <c r="M184" s="409"/>
      <c r="N184" s="409"/>
      <c r="O184" s="406"/>
    </row>
    <row r="185" spans="11:15" ht="15.75" customHeight="1">
      <c r="K185" s="409"/>
      <c r="L185" s="409"/>
      <c r="M185" s="409"/>
      <c r="N185" s="409"/>
      <c r="O185" s="406"/>
    </row>
    <row r="186" spans="11:15" ht="15.75" customHeight="1">
      <c r="K186" s="409"/>
      <c r="L186" s="409"/>
      <c r="M186" s="409"/>
      <c r="N186" s="409"/>
      <c r="O186" s="406"/>
    </row>
    <row r="187" spans="11:15" ht="15.75" customHeight="1">
      <c r="K187" s="409"/>
      <c r="L187" s="409"/>
      <c r="M187" s="409"/>
      <c r="N187" s="409"/>
      <c r="O187" s="406"/>
    </row>
    <row r="188" spans="11:15" ht="15.75" customHeight="1">
      <c r="K188" s="409"/>
      <c r="L188" s="409"/>
      <c r="M188" s="409"/>
      <c r="N188" s="409"/>
      <c r="O188" s="406"/>
    </row>
    <row r="189" spans="11:15" ht="15.75" customHeight="1">
      <c r="K189" s="409"/>
      <c r="L189" s="409"/>
      <c r="M189" s="409"/>
      <c r="N189" s="409"/>
      <c r="O189" s="406"/>
    </row>
    <row r="190" spans="11:15" ht="15.75" customHeight="1">
      <c r="K190" s="409"/>
      <c r="L190" s="409"/>
      <c r="M190" s="409"/>
      <c r="N190" s="409"/>
      <c r="O190" s="406"/>
    </row>
    <row r="191" spans="11:15" ht="15.75" customHeight="1">
      <c r="K191" s="409"/>
      <c r="L191" s="409"/>
      <c r="M191" s="409"/>
      <c r="N191" s="409"/>
      <c r="O191" s="406"/>
    </row>
    <row r="192" spans="11:15" ht="15.75" customHeight="1">
      <c r="K192" s="409"/>
      <c r="L192" s="409"/>
      <c r="M192" s="409"/>
      <c r="N192" s="409"/>
      <c r="O192" s="406"/>
    </row>
    <row r="193" spans="11:15" ht="15.75" customHeight="1">
      <c r="K193" s="409"/>
      <c r="L193" s="409"/>
      <c r="M193" s="409"/>
      <c r="N193" s="409"/>
      <c r="O193" s="406"/>
    </row>
    <row r="194" spans="11:15" ht="15.75" customHeight="1">
      <c r="K194" s="409"/>
      <c r="L194" s="409"/>
      <c r="M194" s="409"/>
      <c r="N194" s="409"/>
      <c r="O194" s="406"/>
    </row>
    <row r="195" spans="11:15" ht="15.75" customHeight="1">
      <c r="K195" s="409"/>
      <c r="L195" s="409"/>
      <c r="M195" s="409"/>
      <c r="N195" s="409"/>
      <c r="O195" s="406"/>
    </row>
    <row r="196" spans="11:15" ht="15.75" customHeight="1">
      <c r="K196" s="409"/>
      <c r="L196" s="409"/>
      <c r="M196" s="409"/>
      <c r="N196" s="409"/>
      <c r="O196" s="406"/>
    </row>
    <row r="197" spans="11:15" ht="15.75" customHeight="1">
      <c r="K197" s="409"/>
      <c r="L197" s="409"/>
      <c r="M197" s="409"/>
      <c r="N197" s="409"/>
      <c r="O197" s="406"/>
    </row>
    <row r="198" spans="11:15" ht="15.75" customHeight="1">
      <c r="K198" s="409"/>
      <c r="L198" s="409"/>
      <c r="M198" s="409"/>
      <c r="N198" s="409"/>
      <c r="O198" s="406"/>
    </row>
    <row r="199" spans="11:15" ht="15.75" customHeight="1">
      <c r="K199" s="406"/>
      <c r="L199" s="406"/>
      <c r="M199" s="406"/>
      <c r="N199" s="406"/>
      <c r="O199" s="406"/>
    </row>
    <row r="200" spans="11:15" ht="15.75" customHeight="1"/>
    <row r="201" spans="11:15" ht="15.75" customHeight="1"/>
    <row r="202" spans="11:15" ht="15.75" customHeight="1"/>
    <row r="203" spans="11:15" ht="15.75" customHeight="1"/>
    <row r="204" spans="11:15" ht="15.75" customHeight="1"/>
    <row r="205" spans="11:15" ht="15.75" customHeight="1"/>
    <row r="206" spans="11:15" ht="15.75" customHeight="1"/>
    <row r="207" spans="11:15" ht="15.75" customHeight="1"/>
    <row r="208" spans="11:1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sheet="1" objects="1" scenarios="1" selectLockedCells="1" selectUnlockedCells="1"/>
  <mergeCells count="19">
    <mergeCell ref="B3:C3"/>
    <mergeCell ref="E3:F3"/>
    <mergeCell ref="H3:I3"/>
    <mergeCell ref="B32:C32"/>
    <mergeCell ref="E32:F32"/>
    <mergeCell ref="H32:I32"/>
    <mergeCell ref="K32:M32"/>
    <mergeCell ref="K62:L62"/>
    <mergeCell ref="K89:M89"/>
    <mergeCell ref="K116:N116"/>
    <mergeCell ref="K142:N142"/>
    <mergeCell ref="K169:N169"/>
    <mergeCell ref="B61:C61"/>
    <mergeCell ref="E61:F61"/>
    <mergeCell ref="H61:I61"/>
    <mergeCell ref="K61:M61"/>
    <mergeCell ref="B62:C62"/>
    <mergeCell ref="E62:F62"/>
    <mergeCell ref="H62:I62"/>
  </mergeCells>
  <pageMargins left="0.511811024" right="0.511811024" top="0.78740157499999996" bottom="0.78740157499999996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2022 - 2º Trimestre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2023-08-29T18:18:06Z</dcterms:modified>
</cp:coreProperties>
</file>